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X:\03 Zakázky 2022\63522033 Oprava trati v úseku Újezdec u Luhačovic – Slavičín - AS\01_ZD\Díl 4 Soupis prací s výkazem výměr\"/>
    </mc:Choice>
  </mc:AlternateContent>
  <bookViews>
    <workbookView xWindow="510" yWindow="630" windowWidth="27735" windowHeight="13740"/>
  </bookViews>
  <sheets>
    <sheet name="Rekapitulace stavby" sheetId="1" r:id="rId1"/>
    <sheet name="SO 01 - Oprava železniční..." sheetId="2" r:id="rId2"/>
    <sheet name="VON - Vedlejší a ostaní n..." sheetId="3" r:id="rId3"/>
  </sheets>
  <definedNames>
    <definedName name="_xlnm._FilterDatabase" localSheetId="1" hidden="1">'SO 01 - Oprava železniční...'!$C$119:$K$201</definedName>
    <definedName name="_xlnm._FilterDatabase" localSheetId="2" hidden="1">'VON - Vedlejší a ostaní n...'!$C$116:$K$125</definedName>
    <definedName name="_xlnm.Print_Titles" localSheetId="0">'Rekapitulace stavby'!$92:$92</definedName>
    <definedName name="_xlnm.Print_Titles" localSheetId="1">'SO 01 - Oprava železniční...'!$119:$119</definedName>
    <definedName name="_xlnm.Print_Titles" localSheetId="2">'VON - Vedlejší a ostaní n...'!$116:$116</definedName>
    <definedName name="_xlnm.Print_Area" localSheetId="0">'Rekapitulace stavby'!$D$4:$AO$76,'Rekapitulace stavby'!$C$82:$AQ$97</definedName>
    <definedName name="_xlnm.Print_Area" localSheetId="1">'SO 01 - Oprava železniční...'!$C$4:$J$76,'SO 01 - Oprava železniční...'!$C$82:$J$101,'SO 01 - Oprava železniční...'!$C$107:$K$201</definedName>
    <definedName name="_xlnm.Print_Area" localSheetId="2">'VON - Vedlejší a ostaní n...'!$C$4:$J$76,'VON - Vedlejší a ostaní n...'!$C$82:$J$98,'VON - Vedlejší a ostaní n...'!$C$104:$K$125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 s="1"/>
  <c r="BI124" i="3"/>
  <c r="BH124" i="3"/>
  <c r="BG124" i="3"/>
  <c r="BF124" i="3"/>
  <c r="T124" i="3"/>
  <c r="R124" i="3"/>
  <c r="P124" i="3"/>
  <c r="BI122" i="3"/>
  <c r="BH122" i="3"/>
  <c r="BG122" i="3"/>
  <c r="BF122" i="3"/>
  <c r="T122" i="3"/>
  <c r="R122" i="3"/>
  <c r="P122" i="3"/>
  <c r="BI119" i="3"/>
  <c r="BH119" i="3"/>
  <c r="BG119" i="3"/>
  <c r="BF119" i="3"/>
  <c r="T119" i="3"/>
  <c r="R119" i="3"/>
  <c r="P119" i="3"/>
  <c r="F111" i="3"/>
  <c r="E109" i="3"/>
  <c r="F89" i="3"/>
  <c r="E87" i="3"/>
  <c r="J24" i="3"/>
  <c r="E24" i="3"/>
  <c r="J114" i="3" s="1"/>
  <c r="J23" i="3"/>
  <c r="J21" i="3"/>
  <c r="E21" i="3"/>
  <c r="J113" i="3" s="1"/>
  <c r="J20" i="3"/>
  <c r="J18" i="3"/>
  <c r="E18" i="3"/>
  <c r="F92" i="3" s="1"/>
  <c r="J17" i="3"/>
  <c r="J15" i="3"/>
  <c r="E15" i="3"/>
  <c r="F91" i="3" s="1"/>
  <c r="J14" i="3"/>
  <c r="J12" i="3"/>
  <c r="J89" i="3"/>
  <c r="E7" i="3"/>
  <c r="E107" i="3"/>
  <c r="J37" i="2"/>
  <c r="J36" i="2"/>
  <c r="AY95" i="1" s="1"/>
  <c r="J35" i="2"/>
  <c r="AX95" i="1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T180" i="2" s="1"/>
  <c r="R181" i="2"/>
  <c r="R180" i="2"/>
  <c r="P181" i="2"/>
  <c r="P180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F114" i="2"/>
  <c r="E112" i="2"/>
  <c r="F89" i="2"/>
  <c r="E87" i="2"/>
  <c r="J24" i="2"/>
  <c r="E24" i="2"/>
  <c r="J92" i="2" s="1"/>
  <c r="J23" i="2"/>
  <c r="J21" i="2"/>
  <c r="E21" i="2"/>
  <c r="J91" i="2"/>
  <c r="J20" i="2"/>
  <c r="J18" i="2"/>
  <c r="E18" i="2"/>
  <c r="F117" i="2" s="1"/>
  <c r="J17" i="2"/>
  <c r="J15" i="2"/>
  <c r="E15" i="2"/>
  <c r="F116" i="2" s="1"/>
  <c r="J14" i="2"/>
  <c r="J12" i="2"/>
  <c r="J114" i="2" s="1"/>
  <c r="E7" i="2"/>
  <c r="E110" i="2" s="1"/>
  <c r="L90" i="1"/>
  <c r="AM90" i="1"/>
  <c r="AM89" i="1"/>
  <c r="L89" i="1"/>
  <c r="AM87" i="1"/>
  <c r="L87" i="1"/>
  <c r="L85" i="1"/>
  <c r="L84" i="1"/>
  <c r="J196" i="2"/>
  <c r="BK190" i="2"/>
  <c r="J186" i="2"/>
  <c r="J181" i="2"/>
  <c r="J174" i="2"/>
  <c r="BK166" i="2"/>
  <c r="BK152" i="2"/>
  <c r="BK136" i="2"/>
  <c r="BK200" i="2"/>
  <c r="J163" i="2"/>
  <c r="J139" i="2"/>
  <c r="BK125" i="2"/>
  <c r="J166" i="2"/>
  <c r="BK154" i="2"/>
  <c r="BK142" i="2"/>
  <c r="BK129" i="2"/>
  <c r="J125" i="2"/>
  <c r="BK122" i="3"/>
  <c r="J119" i="3"/>
  <c r="J200" i="2"/>
  <c r="J193" i="2"/>
  <c r="J188" i="2"/>
  <c r="J184" i="2"/>
  <c r="J177" i="2"/>
  <c r="J172" i="2"/>
  <c r="J157" i="2"/>
  <c r="J147" i="2"/>
  <c r="BK131" i="2"/>
  <c r="BK196" i="2"/>
  <c r="BK157" i="2"/>
  <c r="J129" i="2"/>
  <c r="J168" i="2"/>
  <c r="J152" i="2"/>
  <c r="J133" i="2"/>
  <c r="J136" i="2"/>
  <c r="BK119" i="3"/>
  <c r="J122" i="3"/>
  <c r="BK198" i="2"/>
  <c r="BK188" i="2"/>
  <c r="BK184" i="2"/>
  <c r="BK177" i="2"/>
  <c r="BK172" i="2"/>
  <c r="BK160" i="2"/>
  <c r="BK149" i="2"/>
  <c r="BK133" i="2"/>
  <c r="J198" i="2"/>
  <c r="J144" i="2"/>
  <c r="BK123" i="2"/>
  <c r="BK163" i="2"/>
  <c r="J149" i="2"/>
  <c r="BK139" i="2"/>
  <c r="J127" i="2"/>
  <c r="AS94" i="1"/>
  <c r="BK124" i="3"/>
  <c r="BK193" i="2"/>
  <c r="J190" i="2"/>
  <c r="BK186" i="2"/>
  <c r="BK181" i="2"/>
  <c r="BK174" i="2"/>
  <c r="BK170" i="2"/>
  <c r="J154" i="2"/>
  <c r="J142" i="2"/>
  <c r="J123" i="2"/>
  <c r="BK168" i="2"/>
  <c r="BK147" i="2"/>
  <c r="J170" i="2"/>
  <c r="J160" i="2"/>
  <c r="BK144" i="2"/>
  <c r="J131" i="2"/>
  <c r="BK127" i="2"/>
  <c r="J124" i="3"/>
  <c r="BK122" i="2" l="1"/>
  <c r="J122" i="2" s="1"/>
  <c r="J98" i="2" s="1"/>
  <c r="R183" i="2"/>
  <c r="T122" i="2"/>
  <c r="T121" i="2" s="1"/>
  <c r="P183" i="2"/>
  <c r="P118" i="3"/>
  <c r="P117" i="3" s="1"/>
  <c r="AU96" i="1" s="1"/>
  <c r="P122" i="2"/>
  <c r="P121" i="2" s="1"/>
  <c r="P120" i="2" s="1"/>
  <c r="AU95" i="1" s="1"/>
  <c r="BK183" i="2"/>
  <c r="J183" i="2" s="1"/>
  <c r="J100" i="2" s="1"/>
  <c r="BK118" i="3"/>
  <c r="J118" i="3"/>
  <c r="J97" i="3" s="1"/>
  <c r="R118" i="3"/>
  <c r="R117" i="3" s="1"/>
  <c r="R122" i="2"/>
  <c r="R121" i="2" s="1"/>
  <c r="R120" i="2" s="1"/>
  <c r="T183" i="2"/>
  <c r="T118" i="3"/>
  <c r="T117" i="3" s="1"/>
  <c r="BK180" i="2"/>
  <c r="J180" i="2" s="1"/>
  <c r="J99" i="2" s="1"/>
  <c r="J91" i="3"/>
  <c r="J111" i="3"/>
  <c r="F114" i="3"/>
  <c r="BE119" i="3"/>
  <c r="BE122" i="3"/>
  <c r="BK121" i="2"/>
  <c r="J121" i="2" s="1"/>
  <c r="J97" i="2" s="1"/>
  <c r="E85" i="3"/>
  <c r="J92" i="3"/>
  <c r="F113" i="3"/>
  <c r="BE124" i="3"/>
  <c r="F92" i="2"/>
  <c r="J116" i="2"/>
  <c r="J117" i="2"/>
  <c r="BE129" i="2"/>
  <c r="BE131" i="2"/>
  <c r="BE184" i="2"/>
  <c r="E85" i="2"/>
  <c r="J89" i="2"/>
  <c r="BE123" i="2"/>
  <c r="BE136" i="2"/>
  <c r="BE139" i="2"/>
  <c r="BE149" i="2"/>
  <c r="BE152" i="2"/>
  <c r="BE157" i="2"/>
  <c r="BE160" i="2"/>
  <c r="BE168" i="2"/>
  <c r="BE170" i="2"/>
  <c r="F91" i="2"/>
  <c r="BE133" i="2"/>
  <c r="BE154" i="2"/>
  <c r="BE163" i="2"/>
  <c r="BE166" i="2"/>
  <c r="BE193" i="2"/>
  <c r="BE198" i="2"/>
  <c r="BE125" i="2"/>
  <c r="BE127" i="2"/>
  <c r="BE142" i="2"/>
  <c r="BE144" i="2"/>
  <c r="BE147" i="2"/>
  <c r="BE172" i="2"/>
  <c r="BE174" i="2"/>
  <c r="BE177" i="2"/>
  <c r="BE181" i="2"/>
  <c r="BE186" i="2"/>
  <c r="BE188" i="2"/>
  <c r="BE190" i="2"/>
  <c r="BE196" i="2"/>
  <c r="BE200" i="2"/>
  <c r="F34" i="2"/>
  <c r="BA95" i="1" s="1"/>
  <c r="F34" i="3"/>
  <c r="BA96" i="1" s="1"/>
  <c r="F35" i="3"/>
  <c r="BB96" i="1" s="1"/>
  <c r="F37" i="3"/>
  <c r="BD96" i="1" s="1"/>
  <c r="F36" i="3"/>
  <c r="BC96" i="1"/>
  <c r="J34" i="3"/>
  <c r="AW96" i="1" s="1"/>
  <c r="J34" i="2"/>
  <c r="AW95" i="1" s="1"/>
  <c r="F35" i="2"/>
  <c r="BB95" i="1" s="1"/>
  <c r="F37" i="2"/>
  <c r="BD95" i="1" s="1"/>
  <c r="F36" i="2"/>
  <c r="BC95" i="1" s="1"/>
  <c r="T120" i="2" l="1"/>
  <c r="BK117" i="3"/>
  <c r="J117" i="3" s="1"/>
  <c r="J96" i="3" s="1"/>
  <c r="BK120" i="2"/>
  <c r="J120" i="2"/>
  <c r="J96" i="2" s="1"/>
  <c r="AU94" i="1"/>
  <c r="F33" i="2"/>
  <c r="AZ95" i="1" s="1"/>
  <c r="BD94" i="1"/>
  <c r="W33" i="1" s="1"/>
  <c r="J33" i="2"/>
  <c r="AV95" i="1" s="1"/>
  <c r="AT95" i="1" s="1"/>
  <c r="J33" i="3"/>
  <c r="AV96" i="1" s="1"/>
  <c r="AT96" i="1" s="1"/>
  <c r="BC94" i="1"/>
  <c r="W32" i="1" s="1"/>
  <c r="BA94" i="1"/>
  <c r="W30" i="1" s="1"/>
  <c r="BB94" i="1"/>
  <c r="W31" i="1"/>
  <c r="F33" i="3"/>
  <c r="AZ96" i="1" s="1"/>
  <c r="J30" i="3" l="1"/>
  <c r="AG96" i="1" s="1"/>
  <c r="AZ94" i="1"/>
  <c r="AV94" i="1" s="1"/>
  <c r="AK29" i="1" s="1"/>
  <c r="AX94" i="1"/>
  <c r="J30" i="2"/>
  <c r="AG95" i="1"/>
  <c r="AW94" i="1"/>
  <c r="AK30" i="1" s="1"/>
  <c r="AY94" i="1"/>
  <c r="AG94" i="1" l="1"/>
  <c r="AK26" i="1" s="1"/>
  <c r="J39" i="3"/>
  <c r="AK35" i="1"/>
  <c r="J39" i="2"/>
  <c r="AN95" i="1"/>
  <c r="AN96" i="1"/>
  <c r="AT94" i="1"/>
  <c r="AN94" i="1" s="1"/>
  <c r="W29" i="1"/>
</calcChain>
</file>

<file path=xl/sharedStrings.xml><?xml version="1.0" encoding="utf-8"?>
<sst xmlns="http://schemas.openxmlformats.org/spreadsheetml/2006/main" count="1103" uniqueCount="317">
  <si>
    <t>Export Komplet</t>
  </si>
  <si>
    <t/>
  </si>
  <si>
    <t>2.0</t>
  </si>
  <si>
    <t>ZAMOK</t>
  </si>
  <si>
    <t>False</t>
  </si>
  <si>
    <t>{2e42d0e4-f5f2-459b-bd39-aa9ce69c8e0f}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</si>
  <si>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</si>
  <si>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</si>
  <si>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</si>
  <si>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</si>
  <si>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</si>
  <si>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</si>
  <si>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</si>
  <si>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</si>
  <si>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2022_633190106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</si>
  <si>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</si>
  <si>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</si>
  <si>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trati v úseku Újezdec u Luhačovic - Slavičín</t>
  </si>
  <si>
    <t>KSO:</t>
  </si>
  <si>
    <t>CC-CZ:</t>
  </si>
  <si>
    <t>Místo:</t>
  </si>
  <si>
    <t>TÚ Bojkovice - Slavičín</t>
  </si>
  <si>
    <t>Datum: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</si>
  <si>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</si>
  <si>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</si>
  <si>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</si>
  <si>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</si>
  <si>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</si>
  <si>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</si>
  <si>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</si>
  <si>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</si>
  <si>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</si>
  <si>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</si>
  <si>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</si>
  <si>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</si>
  <si>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</si>
  <si>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</si>
  <si>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</si>
  <si>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</si>
  <si>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</si>
  <si>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</si>
  <si>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</si>
  <si>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</si>
  <si>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</si>
  <si>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</si>
  <si>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</si>
  <si>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</si>
  <si>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</si>
  <si>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</si>
  <si>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</si>
  <si>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</si>
  <si>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</si>
  <si>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</si>
  <si>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</si>
  <si>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</si>
  <si>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</si>
  <si>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</si>
  <si>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</si>
  <si>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</si>
  <si>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</si>
  <si>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</si>
  <si>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</si>
  <si>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</si>
  <si>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</si>
  <si>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</si>
  <si>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</si>
  <si>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</si>
  <si>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</si>
  <si>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</si>
  <si>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</si>
  <si>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</si>
  <si>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</si>
  <si>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</si>
  <si>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</si>
  <si>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</si>
  <si>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</si>
  <si>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</si>
  <si>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</si>
  <si>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</si>
  <si>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železničního svršku v km 130,750 – 132,250</t>
  </si>
  <si>
    <t>STA</t>
  </si>
  <si>
    <t>1</t>
  </si>
  <si>
    <t>{5a1c4eb5-cfdf-40b1-8bdf-cd35d90e14ab}</t>
  </si>
  <si>
    <t>2</t>
  </si>
  <si>
    <t>VON</t>
  </si>
  <si>
    <t>Vedlejší a ostaní náklady</t>
  </si>
  <si>
    <t>{c6b96dba-beda-4193-9452-4998c89342d7}</t>
  </si>
  <si>
    <t>KRYCÍ LIST SOUPISU PRACÍ</t>
  </si>
  <si>
    <t>Objekt:</t>
  </si>
  <si>
    <t>SO 01 - Oprava železničního svršku v km 130,750 – 132,250</t>
  </si>
  <si>
    <t>TO Kunovice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</si>
  <si>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</si>
  <si>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</si>
  <si>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</si>
  <si>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</si>
  <si>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</si>
  <si>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</si>
  <si>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</si>
  <si>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 xml:space="preserve">    M - Dodávky materiálu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</si>
  <si>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</si>
  <si>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</si>
  <si>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</si>
  <si>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</si>
  <si>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</si>
  <si>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</si>
  <si>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</si>
  <si>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</si>
  <si>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</si>
  <si>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</si>
  <si>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</si>
  <si>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</si>
  <si>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</si>
  <si>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</si>
  <si>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</si>
  <si>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</si>
  <si>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</si>
  <si>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</si>
  <si>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</si>
  <si>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</si>
  <si>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5904031010</t>
  </si>
  <si>
    <t>Odstranění smíšené vegetace strojně kolovou nebo kolejovou mechanizací s mulčovacím adaptérem o objemu křovin do 50 %</t>
  </si>
  <si>
    <t>ha</t>
  </si>
  <si>
    <t>Sborník UOŽI 01 2021</t>
  </si>
  <si>
    <t>4</t>
  </si>
  <si>
    <t>433024267</t>
  </si>
  <si>
    <t>PP</t>
  </si>
  <si>
    <t>Odstranění smíšené vegetace strojně kolovou nebo kolejovou mechanizací s mulčovacím adaptérem o objemu křovin do 50 %. Poznámka: 1. V cenách jsou započteny náklady na odstranění křovin a stromků s průměrem kmene do 10 cm. 2. V cenách nejsou obsaženy náklady na naložení drti na dopravní prostředek, odvoz a uložení na skládku.</t>
  </si>
  <si>
    <t>5905020010</t>
  </si>
  <si>
    <t>Oprava stezky strojně s odstraněním drnu a nánosu do 10 cm</t>
  </si>
  <si>
    <t>m2</t>
  </si>
  <si>
    <t>139614078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</si>
  <si>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</si>
  <si>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3</t>
  </si>
  <si>
    <t>5905035010</t>
  </si>
  <si>
    <t>Výměna KL malou těžící mechanizací mimo lavičku lože otevřené</t>
  </si>
  <si>
    <t>m3</t>
  </si>
  <si>
    <t>1096061397</t>
  </si>
  <si>
    <t>Výměna KL malou těžící mechanizací mimo lavičku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</si>
  <si>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5914020020</t>
  </si>
  <si>
    <t>Čištění otevřených odvodňovacích zařízení strojně příkop nezpevněný</t>
  </si>
  <si>
    <t>1169330268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</si>
  <si>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</si>
  <si>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5905105030</t>
  </si>
  <si>
    <t>Doplnění KL kamenivem souvisle strojně v koleji</t>
  </si>
  <si>
    <t>-650811840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</si>
  <si>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</si>
  <si>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6</t>
  </si>
  <si>
    <t>5905115010</t>
  </si>
  <si>
    <t>Příplatek za úpravu nadvýšení KL v oblouku o malém poloměru</t>
  </si>
  <si>
    <t>m</t>
  </si>
  <si>
    <t>-306004688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</si>
  <si>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</si>
  <si>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P</t>
  </si>
  <si>
    <t>Poznámka k položce:_x000D_
Kilometr koleje=km</t>
  </si>
  <si>
    <t>7</t>
  </si>
  <si>
    <t>5906015010</t>
  </si>
  <si>
    <t>Výměna pražce malou těžící mechanizací v KL otevřeném i zapuštěném pražec dřevěný příčný nevystrojený</t>
  </si>
  <si>
    <t>kus</t>
  </si>
  <si>
    <t>-883352967</t>
  </si>
  <si>
    <t>Výměna pražce malou těžící mechanizací v KL otevřeném i zapuštěném pražec dřevěný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</si>
  <si>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Poznámka k položce:_x000D_
Pražec=kus</t>
  </si>
  <si>
    <t>8</t>
  </si>
  <si>
    <t>5906055050</t>
  </si>
  <si>
    <t>Příplatek za současnou výměnu pražce s podkladnicovým upevněním a polyetylenových podložek</t>
  </si>
  <si>
    <t>1639764894</t>
  </si>
  <si>
    <t>Příplatek za současnou výměnu pražce s podkladnicovým upevněním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</si>
  <si>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9</t>
  </si>
  <si>
    <t>5906110007</t>
  </si>
  <si>
    <t>Oprava rozdělení pražců příčných dřevěných posun přes 5 do 10 cm</t>
  </si>
  <si>
    <t>-1588608181</t>
  </si>
  <si>
    <t>Oprava rozdělení pražců příčných dřevěných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</si>
  <si>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10</t>
  </si>
  <si>
    <t>5908045025</t>
  </si>
  <si>
    <t>Výměna podkladnice čtyři vrtule pražce dřevěné</t>
  </si>
  <si>
    <t>1146939984</t>
  </si>
  <si>
    <t>Výměna podkladnice čtyři vrtule pražce dřevěné.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</si>
  <si>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Poznámka k položce:_x000D_
Podkladnice=kus</t>
  </si>
  <si>
    <t>11</t>
  </si>
  <si>
    <t>5908060020</t>
  </si>
  <si>
    <t>Oprava rozchodu koleje převrtáním podkladnice 4 vrtule</t>
  </si>
  <si>
    <t>úl.pl.</t>
  </si>
  <si>
    <t>-1198520285</t>
  </si>
  <si>
    <t>Oprava rozchodu koleje převrtáním podkladnice 4 vrtule. Poznámka: 1. V cenách jsou započteny náklady na posun pražce, demontáž podkladnice, zakolíčkování, otvorů, oteslování úložné plochy, převrtání otvorů, impregnace plochy a montáž podkladnice a ošetření součástí mazivem. 2. V cenách nejsou obsaženy náklady na dodávku materiálu.</t>
  </si>
  <si>
    <t>12</t>
  </si>
  <si>
    <t>5909032020</t>
  </si>
  <si>
    <t>Přesná úprava GPK koleje směrové a výškové uspořádání pražce betonové</t>
  </si>
  <si>
    <t>km</t>
  </si>
  <si>
    <t>1904098580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</si>
  <si>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</si>
  <si>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13</t>
  </si>
  <si>
    <t>5910136010</t>
  </si>
  <si>
    <t>Montáž pražcové kotvy v koleji</t>
  </si>
  <si>
    <t>-1195421786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</si>
  <si>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</si>
  <si>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14</t>
  </si>
  <si>
    <t>5908056010</t>
  </si>
  <si>
    <t>Příplatek za kompletaci na úložišti ŽS4</t>
  </si>
  <si>
    <t>-938892649</t>
  </si>
  <si>
    <t>Příplatek za kompletaci na úložišti ŽS4. Poznámka: 1. V cenách jsou započteny i náklady na ošetření závitů antikorozním přípravkem, kompletaci nových nebo užitých součástí a případnou manipulaci.</t>
  </si>
  <si>
    <t>Poznámka k položce:_x000D_
šroub RS 1, matice M 24, podložka Fe6, svěrka ŽS4</t>
  </si>
  <si>
    <t>5907020410</t>
  </si>
  <si>
    <t>Souvislá výměna kolejnic současně s výměnou kompletů a pryžové podložky tv. S49 rozdělení "c"</t>
  </si>
  <si>
    <t>-574692850</t>
  </si>
  <si>
    <t>Souvislá výměna kolejnic současně s výměnou kompletů a pryžové podložky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</si>
  <si>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Poznámka k položce:_x000D_
Metr kolejnice=m</t>
  </si>
  <si>
    <t>16</t>
  </si>
  <si>
    <t>5907050120</t>
  </si>
  <si>
    <t>Dělení kolejnic kyslíkem soustavy S49 nebo T</t>
  </si>
  <si>
    <t>-12397338</t>
  </si>
  <si>
    <t>Dělení kolejnic kyslíkem soustavy S49 nebo T. Poznámka: 1. V cenách jsou započteny náklady na manipulaci, podložení, označení a provedení řezu kolejnice.</t>
  </si>
  <si>
    <t>Poznámka k položce:_x000D_
Řez=kus</t>
  </si>
  <si>
    <t>17</t>
  </si>
  <si>
    <t>5908005430</t>
  </si>
  <si>
    <t>Oprava kolejnicového styku demontáž spojek tv. S49</t>
  </si>
  <si>
    <t>styk</t>
  </si>
  <si>
    <t>1878259666</t>
  </si>
  <si>
    <t>Oprava kolejnicového styku demontáž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</si>
  <si>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položce:_x000D_
Spojka=kus</t>
  </si>
  <si>
    <t>18</t>
  </si>
  <si>
    <t>5908070320</t>
  </si>
  <si>
    <t>Souvislé dotahování upevňovadel v koleji s protáčením závitů šrouby svěrkové rozdělení "c"</t>
  </si>
  <si>
    <t>-1558533697</t>
  </si>
  <si>
    <t>Souvislé dotahování upevňovadel v koleji s protáčením závitů šrouby svěrkové rozdělení "c". Poznámka: 1. V cenách jsou započteny náklady na dotažení součástí doporučeným utahovacím momentem a ošetření součástí mazivem.</t>
  </si>
  <si>
    <t>19</t>
  </si>
  <si>
    <t>5910020030</t>
  </si>
  <si>
    <t>Svařování kolejnic termitem plný předehřev standardní spára svar sériový tv. S49</t>
  </si>
  <si>
    <t>svar</t>
  </si>
  <si>
    <t>286507831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</si>
  <si>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</si>
  <si>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20</t>
  </si>
  <si>
    <t>5910020130</t>
  </si>
  <si>
    <t>Svařování kolejnic termitem plný předehřev standardní spára svar jednotlivý tv. S49</t>
  </si>
  <si>
    <t>1106043323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</si>
  <si>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</si>
  <si>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5910035030</t>
  </si>
  <si>
    <t>Dosažení dovolené upínací teploty v BK prodloužením kolejnicového pásu v koleji tv. S49</t>
  </si>
  <si>
    <t>1428114914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</si>
  <si>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</si>
  <si>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22</t>
  </si>
  <si>
    <t>5910040210</t>
  </si>
  <si>
    <t>Umožnění volné dilatace kolejnice bez demontáže nebo montáže upevňovadel s osazením a odstraněním kluzných podložek rozdělení pražců "c"</t>
  </si>
  <si>
    <t>1981913252</t>
  </si>
  <si>
    <t>Umožnění volné dilatace kolejnice bez demontáže nebo montáže upevňovadel s osazením a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</si>
  <si>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23</t>
  </si>
  <si>
    <t>5910045010</t>
  </si>
  <si>
    <t>Zajištění polohy kolejnice bočními válečkovými opěrkami rozdělení pražců "c"</t>
  </si>
  <si>
    <t>538056669</t>
  </si>
  <si>
    <t>Zajištění polohy kolejnice bočními válečkovými opěrkami rozdělení pražců "c". Poznámka: 1. V cenách jsou započteny náklady na montáž a demontáž bočních opěrek v oblouku o malém poloměru.</t>
  </si>
  <si>
    <t>M</t>
  </si>
  <si>
    <t>Dodávky materiálu</t>
  </si>
  <si>
    <t>24</t>
  </si>
  <si>
    <t>5955101005</t>
  </si>
  <si>
    <t>Kamenivo drcené štěrk frakce 31,5/63 třídy min. BII</t>
  </si>
  <si>
    <t>t</t>
  </si>
  <si>
    <t>256</t>
  </si>
  <si>
    <t>64</t>
  </si>
  <si>
    <t>435100805</t>
  </si>
  <si>
    <t>OST</t>
  </si>
  <si>
    <t>Ostatní</t>
  </si>
  <si>
    <t>25</t>
  </si>
  <si>
    <t>7592005070</t>
  </si>
  <si>
    <t>Montáž počítacího bodu počítače náprav PZN 1</t>
  </si>
  <si>
    <t>299014542</t>
  </si>
  <si>
    <t>Montáž počítacího bodu počítače náprav PZN 1 - uložení a připevnění na určené místo, seřízení polohy, přezkoušení</t>
  </si>
  <si>
    <t>26</t>
  </si>
  <si>
    <t>7592007070</t>
  </si>
  <si>
    <t>Demontáž počítacího bodu počítače náprav PZN 1</t>
  </si>
  <si>
    <t>512</t>
  </si>
  <si>
    <t>2071838711</t>
  </si>
  <si>
    <t>27</t>
  </si>
  <si>
    <t>7594107360</t>
  </si>
  <si>
    <t>Demontáž lanového propojení stykového č.v. 70 301</t>
  </si>
  <si>
    <t>1432777117</t>
  </si>
  <si>
    <t>28</t>
  </si>
  <si>
    <t>9902200100</t>
  </si>
  <si>
    <t>Doprava obousměrná  mechanizací o nosnosti přes 3,5 t objemnějšího kusového materiálu do 10 km</t>
  </si>
  <si>
    <t>618598242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</si>
  <si>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</si>
  <si>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t přepravovaného materiálu._x000D_
_x000D_
Položka obsahuje svoz vyměněných pražců,svoz k likvidaci plastových součástí</t>
  </si>
  <si>
    <t>29</t>
  </si>
  <si>
    <t>9902300700</t>
  </si>
  <si>
    <t xml:space="preserve">Doprava jednosměrná (např. nakupovaného materiálu) mechanizací o nosnosti přes 3,5 t sypanin (kameniva, písku, suti, dlažebních kostek, atd.) do 100 km </t>
  </si>
  <si>
    <t>69404574</t>
  </si>
  <si>
    <t>Doprava jednosměrná (např. nakupovaného materiálu) mechanizací o nosnosti přes 3,5 t sypanin (kameniva, písku, suti, dlažebních kostek, atd.) do 100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</si>
  <si>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Měrnou jednotkou je t přepravovaného materiálu._x000D_
_x000D_
Položka obsahuje dovoz drceného kameniva fr. 32,5/63</t>
  </si>
  <si>
    <t>30</t>
  </si>
  <si>
    <t>9903200100</t>
  </si>
  <si>
    <t>Přeprava mechanizace na místo prováděných prací o hmotnosti přes 12 t přes 50 do 100 km</t>
  </si>
  <si>
    <t>1545343258</t>
  </si>
  <si>
    <t>Přeprava mechanizace na místo prováděných prací o hmotnosti přes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</si>
  <si>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31</t>
  </si>
  <si>
    <t>9903200200</t>
  </si>
  <si>
    <t>Přeprava mechanizace na místo prováděných prací o hmotnosti přes 12 t do 200 km</t>
  </si>
  <si>
    <t>-341788575</t>
  </si>
  <si>
    <t>Přeprava mechanizace na místo prováděných prací o hmotnosti přes 12 t do 200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</si>
  <si>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32</t>
  </si>
  <si>
    <t>9909000400</t>
  </si>
  <si>
    <t>Poplatek za likvidaci plastových součástí</t>
  </si>
  <si>
    <t>-899872303</t>
  </si>
  <si>
    <t>Poplatek za likvidaci plastových součástí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</si>
  <si>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VON - Vedlejší a ostaní náklady</t>
  </si>
  <si>
    <t>VRN - Vedlejší rozpočtové náklady</t>
  </si>
  <si>
    <t>VRN</t>
  </si>
  <si>
    <t>Vedlejší rozpočtové náklady</t>
  </si>
  <si>
    <t>031101021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</si>
  <si>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3 do 5 mil. Kč</t>
  </si>
  <si>
    <t>%</t>
  </si>
  <si>
    <t>-978139948</t>
  </si>
  <si>
    <t>Poznámka k položce:_x000D_
Základna pro výpočet - ZRN</t>
  </si>
  <si>
    <t>033131001</t>
  </si>
  <si>
    <t>Provozní vlivy Organizační zajištění prací při zřizování a udržování BK kolejí a výhybek</t>
  </si>
  <si>
    <t>1538156050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</si>
  <si>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</si>
  <si>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034111001</t>
  </si>
  <si>
    <t>Další náklady na pracovníky Zákonné příplatky ke mzdě za práci o sobotách, nedělích a státem uznaných svátcích</t>
  </si>
  <si>
    <t>Kč/hod</t>
  </si>
  <si>
    <t>-744803008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</si>
</sst>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vertical="center" wrapText="1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0" fillId="0" borderId="0" xfId="0"/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>
      <selection activeCell="AN8" sqref="AN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17"/>
      <c r="AS2" s="217"/>
      <c r="AT2" s="217"/>
      <c r="AU2" s="217"/>
      <c r="AV2" s="217"/>
      <c r="AW2" s="217"/>
      <c r="AX2" s="217"/>
      <c r="AY2" s="217"/>
      <c r="AZ2" s="217"/>
      <c r="BA2" s="217"/>
      <c r="BB2" s="217"/>
      <c r="BC2" s="217"/>
      <c r="BD2" s="217"/>
      <c r="BE2" s="217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9" t="s">
        <v>14</v>
      </c>
      <c r="L5" s="250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0"/>
      <c r="AB5" s="250"/>
      <c r="AC5" s="250"/>
      <c r="AD5" s="250"/>
      <c r="AE5" s="250"/>
      <c r="AF5" s="250"/>
      <c r="AG5" s="250"/>
      <c r="AH5" s="250"/>
      <c r="AI5" s="250"/>
      <c r="AJ5" s="250"/>
      <c r="AK5" s="250"/>
      <c r="AL5" s="250"/>
      <c r="AM5" s="250"/>
      <c r="AN5" s="250"/>
      <c r="AO5" s="250"/>
      <c r="AP5" s="19"/>
      <c r="AQ5" s="19"/>
      <c r="AR5" s="17"/>
      <c r="BE5" s="246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51" t="s">
        <v>17</v>
      </c>
      <c r="L6" s="250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50"/>
      <c r="X6" s="250"/>
      <c r="Y6" s="250"/>
      <c r="Z6" s="250"/>
      <c r="AA6" s="250"/>
      <c r="AB6" s="250"/>
      <c r="AC6" s="250"/>
      <c r="AD6" s="250"/>
      <c r="AE6" s="250"/>
      <c r="AF6" s="250"/>
      <c r="AG6" s="250"/>
      <c r="AH6" s="250"/>
      <c r="AI6" s="250"/>
      <c r="AJ6" s="250"/>
      <c r="AK6" s="250"/>
      <c r="AL6" s="250"/>
      <c r="AM6" s="250"/>
      <c r="AN6" s="250"/>
      <c r="AO6" s="250"/>
      <c r="AP6" s="19"/>
      <c r="AQ6" s="19"/>
      <c r="AR6" s="17"/>
      <c r="BE6" s="247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47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/>
      <c r="AO8" s="19"/>
      <c r="AP8" s="19"/>
      <c r="AQ8" s="19"/>
      <c r="AR8" s="17"/>
      <c r="BE8" s="247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47"/>
      <c r="BS9" s="14" t="s">
        <v>6</v>
      </c>
    </row>
    <row r="10" spans="1:74" s="1" customFormat="1" ht="12" customHeight="1">
      <c r="B10" s="18"/>
      <c r="C10" s="19"/>
      <c r="D10" s="26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47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47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47"/>
      <c r="BS12" s="14" t="s">
        <v>6</v>
      </c>
    </row>
    <row r="13" spans="1:74" s="1" customFormat="1" ht="12" customHeight="1">
      <c r="B13" s="18"/>
      <c r="C13" s="19"/>
      <c r="D13" s="26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24</v>
      </c>
      <c r="AL13" s="19"/>
      <c r="AM13" s="19"/>
      <c r="AN13" s="28" t="s">
        <v>28</v>
      </c>
      <c r="AO13" s="19"/>
      <c r="AP13" s="19"/>
      <c r="AQ13" s="19"/>
      <c r="AR13" s="17"/>
      <c r="BE13" s="247"/>
      <c r="BS13" s="14" t="s">
        <v>6</v>
      </c>
    </row>
    <row r="14" spans="1:74" ht="12.75">
      <c r="B14" s="18"/>
      <c r="C14" s="19"/>
      <c r="D14" s="19"/>
      <c r="E14" s="252" t="s">
        <v>28</v>
      </c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253"/>
      <c r="Z14" s="253"/>
      <c r="AA14" s="253"/>
      <c r="AB14" s="253"/>
      <c r="AC14" s="253"/>
      <c r="AD14" s="253"/>
      <c r="AE14" s="253"/>
      <c r="AF14" s="253"/>
      <c r="AG14" s="253"/>
      <c r="AH14" s="253"/>
      <c r="AI14" s="253"/>
      <c r="AJ14" s="253"/>
      <c r="AK14" s="26" t="s">
        <v>26</v>
      </c>
      <c r="AL14" s="19"/>
      <c r="AM14" s="19"/>
      <c r="AN14" s="28" t="s">
        <v>28</v>
      </c>
      <c r="AO14" s="19"/>
      <c r="AP14" s="19"/>
      <c r="AQ14" s="19"/>
      <c r="AR14" s="17"/>
      <c r="BE14" s="247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47"/>
      <c r="BS15" s="14" t="s">
        <v>4</v>
      </c>
    </row>
    <row r="16" spans="1:74" s="1" customFormat="1" ht="12" customHeight="1">
      <c r="B16" s="18"/>
      <c r="C16" s="19"/>
      <c r="D16" s="26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47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25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47"/>
      <c r="BS17" s="14" t="s">
        <v>30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47"/>
      <c r="BS18" s="14" t="s">
        <v>6</v>
      </c>
    </row>
    <row r="19" spans="1:71" s="1" customFormat="1" ht="12" customHeight="1">
      <c r="B19" s="18"/>
      <c r="C19" s="19"/>
      <c r="D19" s="26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47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25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47"/>
      <c r="BS20" s="14" t="s">
        <v>30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47"/>
    </row>
    <row r="22" spans="1:71" s="1" customFormat="1" ht="12" customHeight="1">
      <c r="B22" s="18"/>
      <c r="C22" s="19"/>
      <c r="D22" s="26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47"/>
    </row>
    <row r="23" spans="1:71" s="1" customFormat="1" ht="16.5" customHeight="1">
      <c r="B23" s="18"/>
      <c r="C23" s="19"/>
      <c r="D23" s="19"/>
      <c r="E23" s="254" t="s">
        <v>1</v>
      </c>
      <c r="F23" s="254"/>
      <c r="G23" s="254"/>
      <c r="H23" s="254"/>
      <c r="I23" s="254"/>
      <c r="J23" s="254"/>
      <c r="K23" s="254"/>
      <c r="L23" s="254"/>
      <c r="M23" s="254"/>
      <c r="N23" s="254"/>
      <c r="O23" s="254"/>
      <c r="P23" s="254"/>
      <c r="Q23" s="254"/>
      <c r="R23" s="254"/>
      <c r="S23" s="254"/>
      <c r="T23" s="254"/>
      <c r="U23" s="254"/>
      <c r="V23" s="254"/>
      <c r="W23" s="254"/>
      <c r="X23" s="254"/>
      <c r="Y23" s="254"/>
      <c r="Z23" s="254"/>
      <c r="AA23" s="254"/>
      <c r="AB23" s="254"/>
      <c r="AC23" s="254"/>
      <c r="AD23" s="254"/>
      <c r="AE23" s="254"/>
      <c r="AF23" s="254"/>
      <c r="AG23" s="254"/>
      <c r="AH23" s="254"/>
      <c r="AI23" s="254"/>
      <c r="AJ23" s="254"/>
      <c r="AK23" s="254"/>
      <c r="AL23" s="254"/>
      <c r="AM23" s="254"/>
      <c r="AN23" s="254"/>
      <c r="AO23" s="19"/>
      <c r="AP23" s="19"/>
      <c r="AQ23" s="19"/>
      <c r="AR23" s="17"/>
      <c r="BE23" s="247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47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47"/>
    </row>
    <row r="26" spans="1:71" s="2" customFormat="1" ht="25.9" customHeight="1">
      <c r="A26" s="31"/>
      <c r="B26" s="32"/>
      <c r="C26" s="33"/>
      <c r="D26" s="34" t="s">
        <v>33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55">
        <f>ROUND(AG94,2)</f>
        <v>0</v>
      </c>
      <c r="AL26" s="256"/>
      <c r="AM26" s="256"/>
      <c r="AN26" s="256"/>
      <c r="AO26" s="256"/>
      <c r="AP26" s="33"/>
      <c r="AQ26" s="33"/>
      <c r="AR26" s="36"/>
      <c r="BE26" s="247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47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57" t="s">
        <v>34</v>
      </c>
      <c r="M28" s="257"/>
      <c r="N28" s="257"/>
      <c r="O28" s="257"/>
      <c r="P28" s="257"/>
      <c r="Q28" s="33"/>
      <c r="R28" s="33"/>
      <c r="S28" s="33"/>
      <c r="T28" s="33"/>
      <c r="U28" s="33"/>
      <c r="V28" s="33"/>
      <c r="W28" s="257" t="s">
        <v>35</v>
      </c>
      <c r="X28" s="257"/>
      <c r="Y28" s="257"/>
      <c r="Z28" s="257"/>
      <c r="AA28" s="257"/>
      <c r="AB28" s="257"/>
      <c r="AC28" s="257"/>
      <c r="AD28" s="257"/>
      <c r="AE28" s="257"/>
      <c r="AF28" s="33"/>
      <c r="AG28" s="33"/>
      <c r="AH28" s="33"/>
      <c r="AI28" s="33"/>
      <c r="AJ28" s="33"/>
      <c r="AK28" s="257" t="s">
        <v>36</v>
      </c>
      <c r="AL28" s="257"/>
      <c r="AM28" s="257"/>
      <c r="AN28" s="257"/>
      <c r="AO28" s="257"/>
      <c r="AP28" s="33"/>
      <c r="AQ28" s="33"/>
      <c r="AR28" s="36"/>
      <c r="BE28" s="247"/>
    </row>
    <row r="29" spans="1:71" s="3" customFormat="1" ht="14.45" customHeight="1">
      <c r="B29" s="37"/>
      <c r="C29" s="38"/>
      <c r="D29" s="26" t="s">
        <v>37</v>
      </c>
      <c r="E29" s="38"/>
      <c r="F29" s="26" t="s">
        <v>38</v>
      </c>
      <c r="G29" s="38"/>
      <c r="H29" s="38"/>
      <c r="I29" s="38"/>
      <c r="J29" s="38"/>
      <c r="K29" s="38"/>
      <c r="L29" s="241">
        <v>0.21</v>
      </c>
      <c r="M29" s="240"/>
      <c r="N29" s="240"/>
      <c r="O29" s="240"/>
      <c r="P29" s="240"/>
      <c r="Q29" s="38"/>
      <c r="R29" s="38"/>
      <c r="S29" s="38"/>
      <c r="T29" s="38"/>
      <c r="U29" s="38"/>
      <c r="V29" s="38"/>
      <c r="W29" s="239">
        <f>ROUND(AZ94, 2)</f>
        <v>0</v>
      </c>
      <c r="X29" s="240"/>
      <c r="Y29" s="240"/>
      <c r="Z29" s="240"/>
      <c r="AA29" s="240"/>
      <c r="AB29" s="240"/>
      <c r="AC29" s="240"/>
      <c r="AD29" s="240"/>
      <c r="AE29" s="240"/>
      <c r="AF29" s="38"/>
      <c r="AG29" s="38"/>
      <c r="AH29" s="38"/>
      <c r="AI29" s="38"/>
      <c r="AJ29" s="38"/>
      <c r="AK29" s="239">
        <f>ROUND(AV94, 2)</f>
        <v>0</v>
      </c>
      <c r="AL29" s="240"/>
      <c r="AM29" s="240"/>
      <c r="AN29" s="240"/>
      <c r="AO29" s="240"/>
      <c r="AP29" s="38"/>
      <c r="AQ29" s="38"/>
      <c r="AR29" s="39"/>
      <c r="BE29" s="248"/>
    </row>
    <row r="30" spans="1:71" s="3" customFormat="1" ht="14.45" customHeight="1">
      <c r="B30" s="37"/>
      <c r="C30" s="38"/>
      <c r="D30" s="38"/>
      <c r="E30" s="38"/>
      <c r="F30" s="26" t="s">
        <v>39</v>
      </c>
      <c r="G30" s="38"/>
      <c r="H30" s="38"/>
      <c r="I30" s="38"/>
      <c r="J30" s="38"/>
      <c r="K30" s="38"/>
      <c r="L30" s="241">
        <v>0.15</v>
      </c>
      <c r="M30" s="240"/>
      <c r="N30" s="240"/>
      <c r="O30" s="240"/>
      <c r="P30" s="240"/>
      <c r="Q30" s="38"/>
      <c r="R30" s="38"/>
      <c r="S30" s="38"/>
      <c r="T30" s="38"/>
      <c r="U30" s="38"/>
      <c r="V30" s="38"/>
      <c r="W30" s="239">
        <f>ROUND(BA94, 2)</f>
        <v>0</v>
      </c>
      <c r="X30" s="240"/>
      <c r="Y30" s="240"/>
      <c r="Z30" s="240"/>
      <c r="AA30" s="240"/>
      <c r="AB30" s="240"/>
      <c r="AC30" s="240"/>
      <c r="AD30" s="240"/>
      <c r="AE30" s="240"/>
      <c r="AF30" s="38"/>
      <c r="AG30" s="38"/>
      <c r="AH30" s="38"/>
      <c r="AI30" s="38"/>
      <c r="AJ30" s="38"/>
      <c r="AK30" s="239">
        <f>ROUND(AW94, 2)</f>
        <v>0</v>
      </c>
      <c r="AL30" s="240"/>
      <c r="AM30" s="240"/>
      <c r="AN30" s="240"/>
      <c r="AO30" s="240"/>
      <c r="AP30" s="38"/>
      <c r="AQ30" s="38"/>
      <c r="AR30" s="39"/>
      <c r="BE30" s="248"/>
    </row>
    <row r="31" spans="1:71" s="3" customFormat="1" ht="14.45" hidden="1" customHeight="1">
      <c r="B31" s="37"/>
      <c r="C31" s="38"/>
      <c r="D31" s="38"/>
      <c r="E31" s="38"/>
      <c r="F31" s="26" t="s">
        <v>40</v>
      </c>
      <c r="G31" s="38"/>
      <c r="H31" s="38"/>
      <c r="I31" s="38"/>
      <c r="J31" s="38"/>
      <c r="K31" s="38"/>
      <c r="L31" s="241">
        <v>0.21</v>
      </c>
      <c r="M31" s="240"/>
      <c r="N31" s="240"/>
      <c r="O31" s="240"/>
      <c r="P31" s="240"/>
      <c r="Q31" s="38"/>
      <c r="R31" s="38"/>
      <c r="S31" s="38"/>
      <c r="T31" s="38"/>
      <c r="U31" s="38"/>
      <c r="V31" s="38"/>
      <c r="W31" s="239">
        <f>ROUND(BB94, 2)</f>
        <v>0</v>
      </c>
      <c r="X31" s="240"/>
      <c r="Y31" s="240"/>
      <c r="Z31" s="240"/>
      <c r="AA31" s="240"/>
      <c r="AB31" s="240"/>
      <c r="AC31" s="240"/>
      <c r="AD31" s="240"/>
      <c r="AE31" s="240"/>
      <c r="AF31" s="38"/>
      <c r="AG31" s="38"/>
      <c r="AH31" s="38"/>
      <c r="AI31" s="38"/>
      <c r="AJ31" s="38"/>
      <c r="AK31" s="239">
        <v>0</v>
      </c>
      <c r="AL31" s="240"/>
      <c r="AM31" s="240"/>
      <c r="AN31" s="240"/>
      <c r="AO31" s="240"/>
      <c r="AP31" s="38"/>
      <c r="AQ31" s="38"/>
      <c r="AR31" s="39"/>
      <c r="BE31" s="248"/>
    </row>
    <row r="32" spans="1:71" s="3" customFormat="1" ht="14.45" hidden="1" customHeight="1">
      <c r="B32" s="37"/>
      <c r="C32" s="38"/>
      <c r="D32" s="38"/>
      <c r="E32" s="38"/>
      <c r="F32" s="26" t="s">
        <v>41</v>
      </c>
      <c r="G32" s="38"/>
      <c r="H32" s="38"/>
      <c r="I32" s="38"/>
      <c r="J32" s="38"/>
      <c r="K32" s="38"/>
      <c r="L32" s="241">
        <v>0.15</v>
      </c>
      <c r="M32" s="240"/>
      <c r="N32" s="240"/>
      <c r="O32" s="240"/>
      <c r="P32" s="240"/>
      <c r="Q32" s="38"/>
      <c r="R32" s="38"/>
      <c r="S32" s="38"/>
      <c r="T32" s="38"/>
      <c r="U32" s="38"/>
      <c r="V32" s="38"/>
      <c r="W32" s="239">
        <f>ROUND(BC94, 2)</f>
        <v>0</v>
      </c>
      <c r="X32" s="240"/>
      <c r="Y32" s="240"/>
      <c r="Z32" s="240"/>
      <c r="AA32" s="240"/>
      <c r="AB32" s="240"/>
      <c r="AC32" s="240"/>
      <c r="AD32" s="240"/>
      <c r="AE32" s="240"/>
      <c r="AF32" s="38"/>
      <c r="AG32" s="38"/>
      <c r="AH32" s="38"/>
      <c r="AI32" s="38"/>
      <c r="AJ32" s="38"/>
      <c r="AK32" s="239">
        <v>0</v>
      </c>
      <c r="AL32" s="240"/>
      <c r="AM32" s="240"/>
      <c r="AN32" s="240"/>
      <c r="AO32" s="240"/>
      <c r="AP32" s="38"/>
      <c r="AQ32" s="38"/>
      <c r="AR32" s="39"/>
      <c r="BE32" s="248"/>
    </row>
    <row r="33" spans="1:57" s="3" customFormat="1" ht="14.45" hidden="1" customHeight="1">
      <c r="B33" s="37"/>
      <c r="C33" s="38"/>
      <c r="D33" s="38"/>
      <c r="E33" s="38"/>
      <c r="F33" s="26" t="s">
        <v>42</v>
      </c>
      <c r="G33" s="38"/>
      <c r="H33" s="38"/>
      <c r="I33" s="38"/>
      <c r="J33" s="38"/>
      <c r="K33" s="38"/>
      <c r="L33" s="241">
        <v>0</v>
      </c>
      <c r="M33" s="240"/>
      <c r="N33" s="240"/>
      <c r="O33" s="240"/>
      <c r="P33" s="240"/>
      <c r="Q33" s="38"/>
      <c r="R33" s="38"/>
      <c r="S33" s="38"/>
      <c r="T33" s="38"/>
      <c r="U33" s="38"/>
      <c r="V33" s="38"/>
      <c r="W33" s="239">
        <f>ROUND(BD94, 2)</f>
        <v>0</v>
      </c>
      <c r="X33" s="240"/>
      <c r="Y33" s="240"/>
      <c r="Z33" s="240"/>
      <c r="AA33" s="240"/>
      <c r="AB33" s="240"/>
      <c r="AC33" s="240"/>
      <c r="AD33" s="240"/>
      <c r="AE33" s="240"/>
      <c r="AF33" s="38"/>
      <c r="AG33" s="38"/>
      <c r="AH33" s="38"/>
      <c r="AI33" s="38"/>
      <c r="AJ33" s="38"/>
      <c r="AK33" s="239">
        <v>0</v>
      </c>
      <c r="AL33" s="240"/>
      <c r="AM33" s="240"/>
      <c r="AN33" s="240"/>
      <c r="AO33" s="240"/>
      <c r="AP33" s="38"/>
      <c r="AQ33" s="38"/>
      <c r="AR33" s="39"/>
      <c r="BE33" s="248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47"/>
    </row>
    <row r="35" spans="1:57" s="2" customFormat="1" ht="25.9" customHeight="1">
      <c r="A35" s="31"/>
      <c r="B35" s="32"/>
      <c r="C35" s="40"/>
      <c r="D35" s="41" t="s">
        <v>43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44</v>
      </c>
      <c r="U35" s="42"/>
      <c r="V35" s="42"/>
      <c r="W35" s="42"/>
      <c r="X35" s="242" t="s">
        <v>45</v>
      </c>
      <c r="Y35" s="243"/>
      <c r="Z35" s="243"/>
      <c r="AA35" s="243"/>
      <c r="AB35" s="243"/>
      <c r="AC35" s="42"/>
      <c r="AD35" s="42"/>
      <c r="AE35" s="42"/>
      <c r="AF35" s="42"/>
      <c r="AG35" s="42"/>
      <c r="AH35" s="42"/>
      <c r="AI35" s="42"/>
      <c r="AJ35" s="42"/>
      <c r="AK35" s="244">
        <f>SUM(AK26:AK33)</f>
        <v>0</v>
      </c>
      <c r="AL35" s="243"/>
      <c r="AM35" s="243"/>
      <c r="AN35" s="243"/>
      <c r="AO35" s="245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46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47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48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49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48</v>
      </c>
      <c r="AI60" s="35"/>
      <c r="AJ60" s="35"/>
      <c r="AK60" s="35"/>
      <c r="AL60" s="35"/>
      <c r="AM60" s="49" t="s">
        <v>49</v>
      </c>
      <c r="AN60" s="35"/>
      <c r="AO60" s="35"/>
      <c r="AP60" s="33"/>
      <c r="AQ60" s="33"/>
      <c r="AR60" s="36"/>
      <c r="BE60" s="31"/>
    </row>
    <row r="61" spans="1:57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50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51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48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49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48</v>
      </c>
      <c r="AI75" s="35"/>
      <c r="AJ75" s="35"/>
      <c r="AK75" s="35"/>
      <c r="AL75" s="35"/>
      <c r="AM75" s="49" t="s">
        <v>49</v>
      </c>
      <c r="AN75" s="35"/>
      <c r="AO75" s="35"/>
      <c r="AP75" s="33"/>
      <c r="AQ75" s="33"/>
      <c r="AR75" s="36"/>
      <c r="BE75" s="31"/>
    </row>
    <row r="76" spans="1:57" s="2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52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2022_633190106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28" t="str">
        <f>K6</f>
        <v>Oprava trati v úseku Újezdec u Luhačovic - Slavičín</v>
      </c>
      <c r="M85" s="229"/>
      <c r="N85" s="229"/>
      <c r="O85" s="229"/>
      <c r="P85" s="229"/>
      <c r="Q85" s="229"/>
      <c r="R85" s="229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  <c r="AF85" s="229"/>
      <c r="AG85" s="229"/>
      <c r="AH85" s="229"/>
      <c r="AI85" s="229"/>
      <c r="AJ85" s="229"/>
      <c r="AK85" s="229"/>
      <c r="AL85" s="229"/>
      <c r="AM85" s="229"/>
      <c r="AN85" s="229"/>
      <c r="AO85" s="229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TÚ Bojkovice - Slavičín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30" t="str">
        <f>IF(AN8= "","",AN8)</f>
        <v/>
      </c>
      <c r="AN87" s="230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23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29</v>
      </c>
      <c r="AJ89" s="33"/>
      <c r="AK89" s="33"/>
      <c r="AL89" s="33"/>
      <c r="AM89" s="231" t="str">
        <f>IF(E17="","",E17)</f>
        <v xml:space="preserve"> </v>
      </c>
      <c r="AN89" s="232"/>
      <c r="AO89" s="232"/>
      <c r="AP89" s="232"/>
      <c r="AQ89" s="33"/>
      <c r="AR89" s="36"/>
      <c r="AS89" s="233" t="s">
        <v>53</v>
      </c>
      <c r="AT89" s="234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27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31</v>
      </c>
      <c r="AJ90" s="33"/>
      <c r="AK90" s="33"/>
      <c r="AL90" s="33"/>
      <c r="AM90" s="231" t="str">
        <f>IF(E20="","",E20)</f>
        <v xml:space="preserve"> </v>
      </c>
      <c r="AN90" s="232"/>
      <c r="AO90" s="232"/>
      <c r="AP90" s="232"/>
      <c r="AQ90" s="33"/>
      <c r="AR90" s="36"/>
      <c r="AS90" s="235"/>
      <c r="AT90" s="236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37"/>
      <c r="AT91" s="238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23" t="s">
        <v>54</v>
      </c>
      <c r="D92" s="224"/>
      <c r="E92" s="224"/>
      <c r="F92" s="224"/>
      <c r="G92" s="224"/>
      <c r="H92" s="70"/>
      <c r="I92" s="225" t="s">
        <v>55</v>
      </c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4"/>
      <c r="X92" s="224"/>
      <c r="Y92" s="224"/>
      <c r="Z92" s="224"/>
      <c r="AA92" s="224"/>
      <c r="AB92" s="224"/>
      <c r="AC92" s="224"/>
      <c r="AD92" s="224"/>
      <c r="AE92" s="224"/>
      <c r="AF92" s="224"/>
      <c r="AG92" s="226" t="s">
        <v>56</v>
      </c>
      <c r="AH92" s="224"/>
      <c r="AI92" s="224"/>
      <c r="AJ92" s="224"/>
      <c r="AK92" s="224"/>
      <c r="AL92" s="224"/>
      <c r="AM92" s="224"/>
      <c r="AN92" s="225" t="s">
        <v>57</v>
      </c>
      <c r="AO92" s="224"/>
      <c r="AP92" s="227"/>
      <c r="AQ92" s="71" t="s">
        <v>58</v>
      </c>
      <c r="AR92" s="36"/>
      <c r="AS92" s="72" t="s">
        <v>59</v>
      </c>
      <c r="AT92" s="73" t="s">
        <v>60</v>
      </c>
      <c r="AU92" s="73" t="s">
        <v>61</v>
      </c>
      <c r="AV92" s="73" t="s">
        <v>62</v>
      </c>
      <c r="AW92" s="73" t="s">
        <v>63</v>
      </c>
      <c r="AX92" s="73" t="s">
        <v>64</v>
      </c>
      <c r="AY92" s="73" t="s">
        <v>65</v>
      </c>
      <c r="AZ92" s="73" t="s">
        <v>66</v>
      </c>
      <c r="BA92" s="73" t="s">
        <v>67</v>
      </c>
      <c r="BB92" s="73" t="s">
        <v>68</v>
      </c>
      <c r="BC92" s="73" t="s">
        <v>69</v>
      </c>
      <c r="BD92" s="74" t="s">
        <v>70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71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21">
        <f>ROUND(SUM(AG95:AG96),2)</f>
        <v>0</v>
      </c>
      <c r="AH94" s="221"/>
      <c r="AI94" s="221"/>
      <c r="AJ94" s="221"/>
      <c r="AK94" s="221"/>
      <c r="AL94" s="221"/>
      <c r="AM94" s="221"/>
      <c r="AN94" s="222">
        <f>SUM(AG94,AT94)</f>
        <v>0</v>
      </c>
      <c r="AO94" s="222"/>
      <c r="AP94" s="222"/>
      <c r="AQ94" s="82" t="s">
        <v>1</v>
      </c>
      <c r="AR94" s="83"/>
      <c r="AS94" s="84">
        <f>ROUND(SUM(AS95:AS96),2)</f>
        <v>0</v>
      </c>
      <c r="AT94" s="85">
        <f>ROUND(SUM(AV94:AW94),2)</f>
        <v>0</v>
      </c>
      <c r="AU94" s="86">
        <f>ROUND(SUM(AU95:AU96),5)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ROUND(SUM(AZ95:AZ96),2)</f>
        <v>0</v>
      </c>
      <c r="BA94" s="85">
        <f>ROUND(SUM(BA95:BA96),2)</f>
        <v>0</v>
      </c>
      <c r="BB94" s="85">
        <f>ROUND(SUM(BB95:BB96),2)</f>
        <v>0</v>
      </c>
      <c r="BC94" s="85">
        <f>ROUND(SUM(BC95:BC96),2)</f>
        <v>0</v>
      </c>
      <c r="BD94" s="87">
        <f>ROUND(SUM(BD95:BD96),2)</f>
        <v>0</v>
      </c>
      <c r="BS94" s="88" t="s">
        <v>72</v>
      </c>
      <c r="BT94" s="88" t="s">
        <v>73</v>
      </c>
      <c r="BU94" s="89" t="s">
        <v>74</v>
      </c>
      <c r="BV94" s="88" t="s">
        <v>75</v>
      </c>
      <c r="BW94" s="88" t="s">
        <v>5</v>
      </c>
      <c r="BX94" s="88" t="s">
        <v>76</v>
      </c>
      <c r="CL94" s="88" t="s">
        <v>1</v>
      </c>
    </row>
    <row r="95" spans="1:91" s="7" customFormat="1" ht="24.75" customHeight="1">
      <c r="A95" s="90" t="s">
        <v>77</v>
      </c>
      <c r="B95" s="91"/>
      <c r="C95" s="92"/>
      <c r="D95" s="220" t="s">
        <v>78</v>
      </c>
      <c r="E95" s="220"/>
      <c r="F95" s="220"/>
      <c r="G95" s="220"/>
      <c r="H95" s="220"/>
      <c r="I95" s="93"/>
      <c r="J95" s="220" t="s">
        <v>79</v>
      </c>
      <c r="K95" s="220"/>
      <c r="L95" s="220"/>
      <c r="M95" s="220"/>
      <c r="N95" s="220"/>
      <c r="O95" s="220"/>
      <c r="P95" s="220"/>
      <c r="Q95" s="220"/>
      <c r="R95" s="220"/>
      <c r="S95" s="220"/>
      <c r="T95" s="220"/>
      <c r="U95" s="220"/>
      <c r="V95" s="220"/>
      <c r="W95" s="220"/>
      <c r="X95" s="220"/>
      <c r="Y95" s="220"/>
      <c r="Z95" s="220"/>
      <c r="AA95" s="220"/>
      <c r="AB95" s="220"/>
      <c r="AC95" s="220"/>
      <c r="AD95" s="220"/>
      <c r="AE95" s="220"/>
      <c r="AF95" s="220"/>
      <c r="AG95" s="218">
        <f>'SO 01 - Oprava železniční...'!J30</f>
        <v>0</v>
      </c>
      <c r="AH95" s="219"/>
      <c r="AI95" s="219"/>
      <c r="AJ95" s="219"/>
      <c r="AK95" s="219"/>
      <c r="AL95" s="219"/>
      <c r="AM95" s="219"/>
      <c r="AN95" s="218">
        <f>SUM(AG95,AT95)</f>
        <v>0</v>
      </c>
      <c r="AO95" s="219"/>
      <c r="AP95" s="219"/>
      <c r="AQ95" s="94" t="s">
        <v>80</v>
      </c>
      <c r="AR95" s="95"/>
      <c r="AS95" s="96">
        <v>0</v>
      </c>
      <c r="AT95" s="97">
        <f>ROUND(SUM(AV95:AW95),2)</f>
        <v>0</v>
      </c>
      <c r="AU95" s="98">
        <f>'SO 01 - Oprava železniční...'!P120</f>
        <v>0</v>
      </c>
      <c r="AV95" s="97">
        <f>'SO 01 - Oprava železniční...'!J33</f>
        <v>0</v>
      </c>
      <c r="AW95" s="97">
        <f>'SO 01 - Oprava železniční...'!J34</f>
        <v>0</v>
      </c>
      <c r="AX95" s="97">
        <f>'SO 01 - Oprava železniční...'!J35</f>
        <v>0</v>
      </c>
      <c r="AY95" s="97">
        <f>'SO 01 - Oprava železniční...'!J36</f>
        <v>0</v>
      </c>
      <c r="AZ95" s="97">
        <f>'SO 01 - Oprava železniční...'!F33</f>
        <v>0</v>
      </c>
      <c r="BA95" s="97">
        <f>'SO 01 - Oprava železniční...'!F34</f>
        <v>0</v>
      </c>
      <c r="BB95" s="97">
        <f>'SO 01 - Oprava železniční...'!F35</f>
        <v>0</v>
      </c>
      <c r="BC95" s="97">
        <f>'SO 01 - Oprava železniční...'!F36</f>
        <v>0</v>
      </c>
      <c r="BD95" s="99">
        <f>'SO 01 - Oprava železniční...'!F37</f>
        <v>0</v>
      </c>
      <c r="BT95" s="100" t="s">
        <v>81</v>
      </c>
      <c r="BV95" s="100" t="s">
        <v>75</v>
      </c>
      <c r="BW95" s="100" t="s">
        <v>82</v>
      </c>
      <c r="BX95" s="100" t="s">
        <v>5</v>
      </c>
      <c r="CL95" s="100" t="s">
        <v>1</v>
      </c>
      <c r="CM95" s="100" t="s">
        <v>83</v>
      </c>
    </row>
    <row r="96" spans="1:91" s="7" customFormat="1" ht="16.5" customHeight="1">
      <c r="A96" s="90" t="s">
        <v>77</v>
      </c>
      <c r="B96" s="91"/>
      <c r="C96" s="92"/>
      <c r="D96" s="220" t="s">
        <v>84</v>
      </c>
      <c r="E96" s="220"/>
      <c r="F96" s="220"/>
      <c r="G96" s="220"/>
      <c r="H96" s="220"/>
      <c r="I96" s="93"/>
      <c r="J96" s="220" t="s">
        <v>85</v>
      </c>
      <c r="K96" s="220"/>
      <c r="L96" s="220"/>
      <c r="M96" s="220"/>
      <c r="N96" s="220"/>
      <c r="O96" s="220"/>
      <c r="P96" s="220"/>
      <c r="Q96" s="220"/>
      <c r="R96" s="220"/>
      <c r="S96" s="220"/>
      <c r="T96" s="220"/>
      <c r="U96" s="220"/>
      <c r="V96" s="220"/>
      <c r="W96" s="220"/>
      <c r="X96" s="220"/>
      <c r="Y96" s="220"/>
      <c r="Z96" s="220"/>
      <c r="AA96" s="220"/>
      <c r="AB96" s="220"/>
      <c r="AC96" s="220"/>
      <c r="AD96" s="220"/>
      <c r="AE96" s="220"/>
      <c r="AF96" s="220"/>
      <c r="AG96" s="218">
        <f>'VON - Vedlejší a ostaní n...'!J30</f>
        <v>0</v>
      </c>
      <c r="AH96" s="219"/>
      <c r="AI96" s="219"/>
      <c r="AJ96" s="219"/>
      <c r="AK96" s="219"/>
      <c r="AL96" s="219"/>
      <c r="AM96" s="219"/>
      <c r="AN96" s="218">
        <f>SUM(AG96,AT96)</f>
        <v>0</v>
      </c>
      <c r="AO96" s="219"/>
      <c r="AP96" s="219"/>
      <c r="AQ96" s="94" t="s">
        <v>80</v>
      </c>
      <c r="AR96" s="95"/>
      <c r="AS96" s="101">
        <v>0</v>
      </c>
      <c r="AT96" s="102">
        <f>ROUND(SUM(AV96:AW96),2)</f>
        <v>0</v>
      </c>
      <c r="AU96" s="103">
        <f>'VON - Vedlejší a ostaní n...'!P117</f>
        <v>0</v>
      </c>
      <c r="AV96" s="102">
        <f>'VON - Vedlejší a ostaní n...'!J33</f>
        <v>0</v>
      </c>
      <c r="AW96" s="102">
        <f>'VON - Vedlejší a ostaní n...'!J34</f>
        <v>0</v>
      </c>
      <c r="AX96" s="102">
        <f>'VON - Vedlejší a ostaní n...'!J35</f>
        <v>0</v>
      </c>
      <c r="AY96" s="102">
        <f>'VON - Vedlejší a ostaní n...'!J36</f>
        <v>0</v>
      </c>
      <c r="AZ96" s="102">
        <f>'VON - Vedlejší a ostaní n...'!F33</f>
        <v>0</v>
      </c>
      <c r="BA96" s="102">
        <f>'VON - Vedlejší a ostaní n...'!F34</f>
        <v>0</v>
      </c>
      <c r="BB96" s="102">
        <f>'VON - Vedlejší a ostaní n...'!F35</f>
        <v>0</v>
      </c>
      <c r="BC96" s="102">
        <f>'VON - Vedlejší a ostaní n...'!F36</f>
        <v>0</v>
      </c>
      <c r="BD96" s="104">
        <f>'VON - Vedlejší a ostaní n...'!F37</f>
        <v>0</v>
      </c>
      <c r="BT96" s="100" t="s">
        <v>81</v>
      </c>
      <c r="BV96" s="100" t="s">
        <v>75</v>
      </c>
      <c r="BW96" s="100" t="s">
        <v>86</v>
      </c>
      <c r="BX96" s="100" t="s">
        <v>5</v>
      </c>
      <c r="CL96" s="100" t="s">
        <v>1</v>
      </c>
      <c r="CM96" s="100" t="s">
        <v>83</v>
      </c>
    </row>
    <row r="97" spans="1:57" s="2" customFormat="1" ht="30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  <row r="98" spans="1:57" s="2" customFormat="1" ht="6.95" customHeight="1">
      <c r="A98" s="31"/>
      <c r="B98" s="51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36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</sheetData>
  <sheetProtection algorithmName="SHA-512" hashValue="Nr8qYqia/tITbqBsg5zbM024GyUzqbEWFlFflAZaKst+GElczneeKSZhrcG81xLc6CqPuLhFyirjlw/jro+QgA==" saltValue="FM5OOzsigWwIxoWlHUO7LsKqu//TQ5BpjB5jFR14rgxGTc8im3WyOGyr2PuTaDP9coOYxpjlQV5nu/KkQe3BgQ==" spinCount="100000" sheet="1" objects="1" scenarios="1" formatColumns="0" formatRows="0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</mergeCells>
  <hyperlinks>
    <hyperlink ref="A95" location="'SO 01 - Oprava železniční...'!C2" display="/"/>
    <hyperlink ref="A96" location="'VON - Vedlejší a ostaní n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4" t="s">
        <v>82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83</v>
      </c>
    </row>
    <row r="4" spans="1:46" s="1" customFormat="1" ht="24.95" customHeight="1">
      <c r="B4" s="17"/>
      <c r="D4" s="107" t="s">
        <v>87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61" t="str">
        <f>'Rekapitulace stavby'!K6</f>
        <v>Oprava trati v úseku Újezdec u Luhačovic - Slavičín</v>
      </c>
      <c r="F7" s="262"/>
      <c r="G7" s="262"/>
      <c r="H7" s="262"/>
      <c r="L7" s="17"/>
    </row>
    <row r="8" spans="1:46" s="2" customFormat="1" ht="12" customHeight="1">
      <c r="A8" s="31"/>
      <c r="B8" s="36"/>
      <c r="C8" s="31"/>
      <c r="D8" s="109" t="s">
        <v>88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30" customHeight="1">
      <c r="A9" s="31"/>
      <c r="B9" s="36"/>
      <c r="C9" s="31"/>
      <c r="D9" s="31"/>
      <c r="E9" s="263" t="s">
        <v>89</v>
      </c>
      <c r="F9" s="264"/>
      <c r="G9" s="264"/>
      <c r="H9" s="264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90</v>
      </c>
      <c r="G12" s="31"/>
      <c r="H12" s="31"/>
      <c r="I12" s="109" t="s">
        <v>22</v>
      </c>
      <c r="J12" s="111">
        <f>'Rekapitulace stavby'!AN8</f>
        <v>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23</v>
      </c>
      <c r="E14" s="31"/>
      <c r="F14" s="31"/>
      <c r="G14" s="31"/>
      <c r="H14" s="31"/>
      <c r="I14" s="109" t="s">
        <v>24</v>
      </c>
      <c r="J14" s="110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 xml:space="preserve"> </v>
      </c>
      <c r="F15" s="31"/>
      <c r="G15" s="31"/>
      <c r="H15" s="31"/>
      <c r="I15" s="109" t="s">
        <v>26</v>
      </c>
      <c r="J15" s="110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27</v>
      </c>
      <c r="E17" s="31"/>
      <c r="F17" s="31"/>
      <c r="G17" s="31"/>
      <c r="H17" s="31"/>
      <c r="I17" s="109" t="s">
        <v>24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5" t="str">
        <f>'Rekapitulace stavby'!E14</f>
        <v>Vyplň údaj</v>
      </c>
      <c r="F18" s="266"/>
      <c r="G18" s="266"/>
      <c r="H18" s="266"/>
      <c r="I18" s="109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29</v>
      </c>
      <c r="E20" s="31"/>
      <c r="F20" s="31"/>
      <c r="G20" s="31"/>
      <c r="H20" s="31"/>
      <c r="I20" s="109" t="s">
        <v>24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26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31</v>
      </c>
      <c r="E23" s="31"/>
      <c r="F23" s="31"/>
      <c r="G23" s="31"/>
      <c r="H23" s="31"/>
      <c r="I23" s="109" t="s">
        <v>24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26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32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7" t="s">
        <v>1</v>
      </c>
      <c r="F27" s="267"/>
      <c r="G27" s="267"/>
      <c r="H27" s="267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33</v>
      </c>
      <c r="E30" s="31"/>
      <c r="F30" s="31"/>
      <c r="G30" s="31"/>
      <c r="H30" s="31"/>
      <c r="I30" s="31"/>
      <c r="J30" s="117">
        <f>ROUND(J120,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35</v>
      </c>
      <c r="G32" s="31"/>
      <c r="H32" s="31"/>
      <c r="I32" s="118" t="s">
        <v>34</v>
      </c>
      <c r="J32" s="118" t="s">
        <v>36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37</v>
      </c>
      <c r="E33" s="109" t="s">
        <v>38</v>
      </c>
      <c r="F33" s="120">
        <f>ROUND((SUM(BE120:BE201)),  2)</f>
        <v>0</v>
      </c>
      <c r="G33" s="31"/>
      <c r="H33" s="31"/>
      <c r="I33" s="121">
        <v>0.21</v>
      </c>
      <c r="J33" s="120">
        <f>ROUND(((SUM(BE120:BE201))*I33),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39</v>
      </c>
      <c r="F34" s="120">
        <f>ROUND((SUM(BF120:BF201)),  2)</f>
        <v>0</v>
      </c>
      <c r="G34" s="31"/>
      <c r="H34" s="31"/>
      <c r="I34" s="121">
        <v>0.15</v>
      </c>
      <c r="J34" s="120">
        <f>ROUND(((SUM(BF120:BF201))*I34),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40</v>
      </c>
      <c r="F35" s="120">
        <f>ROUND((SUM(BG120:BG201)),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41</v>
      </c>
      <c r="F36" s="120">
        <f>ROUND((SUM(BH120:BH201)),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42</v>
      </c>
      <c r="F37" s="120">
        <f>ROUND((SUM(BI120:BI201)),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43</v>
      </c>
      <c r="E39" s="124"/>
      <c r="F39" s="124"/>
      <c r="G39" s="125" t="s">
        <v>44</v>
      </c>
      <c r="H39" s="126" t="s">
        <v>45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46</v>
      </c>
      <c r="E50" s="130"/>
      <c r="F50" s="130"/>
      <c r="G50" s="129" t="s">
        <v>47</v>
      </c>
      <c r="H50" s="130"/>
      <c r="I50" s="130"/>
      <c r="J50" s="130"/>
      <c r="K50" s="130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1" t="s">
        <v>48</v>
      </c>
      <c r="E61" s="132"/>
      <c r="F61" s="133" t="s">
        <v>49</v>
      </c>
      <c r="G61" s="131" t="s">
        <v>48</v>
      </c>
      <c r="H61" s="132"/>
      <c r="I61" s="132"/>
      <c r="J61" s="134" t="s">
        <v>49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29" t="s">
        <v>50</v>
      </c>
      <c r="E65" s="135"/>
      <c r="F65" s="135"/>
      <c r="G65" s="129" t="s">
        <v>51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1" t="s">
        <v>48</v>
      </c>
      <c r="E76" s="132"/>
      <c r="F76" s="133" t="s">
        <v>49</v>
      </c>
      <c r="G76" s="131" t="s">
        <v>48</v>
      </c>
      <c r="H76" s="132"/>
      <c r="I76" s="132"/>
      <c r="J76" s="134" t="s">
        <v>49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91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59" t="str">
        <f>E7</f>
        <v>Oprava trati v úseku Újezdec u Luhačovic - Slavičín</v>
      </c>
      <c r="F85" s="260"/>
      <c r="G85" s="260"/>
      <c r="H85" s="260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88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30" customHeight="1">
      <c r="A87" s="31"/>
      <c r="B87" s="32"/>
      <c r="C87" s="33"/>
      <c r="D87" s="33"/>
      <c r="E87" s="228" t="str">
        <f>E9</f>
        <v>SO 01 - Oprava železničního svršku v km 130,750 – 132,250</v>
      </c>
      <c r="F87" s="258"/>
      <c r="G87" s="258"/>
      <c r="H87" s="258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TO Kunovice</v>
      </c>
      <c r="G89" s="33"/>
      <c r="H89" s="33"/>
      <c r="I89" s="26" t="s">
        <v>22</v>
      </c>
      <c r="J89" s="63">
        <f>IF(J12="","",J12)</f>
        <v>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3"/>
      <c r="E91" s="33"/>
      <c r="F91" s="24" t="str">
        <f>E15</f>
        <v xml:space="preserve"> </v>
      </c>
      <c r="G91" s="33"/>
      <c r="H91" s="33"/>
      <c r="I91" s="26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92</v>
      </c>
      <c r="D94" s="141"/>
      <c r="E94" s="141"/>
      <c r="F94" s="141"/>
      <c r="G94" s="141"/>
      <c r="H94" s="141"/>
      <c r="I94" s="141"/>
      <c r="J94" s="142" t="s">
        <v>93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94</v>
      </c>
      <c r="D96" s="33"/>
      <c r="E96" s="33"/>
      <c r="F96" s="33"/>
      <c r="G96" s="33"/>
      <c r="H96" s="33"/>
      <c r="I96" s="33"/>
      <c r="J96" s="81">
        <f>J120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95</v>
      </c>
    </row>
    <row r="97" spans="1:31" s="9" customFormat="1" ht="24.95" customHeight="1">
      <c r="B97" s="144"/>
      <c r="C97" s="145"/>
      <c r="D97" s="146" t="s">
        <v>96</v>
      </c>
      <c r="E97" s="147"/>
      <c r="F97" s="147"/>
      <c r="G97" s="147"/>
      <c r="H97" s="147"/>
      <c r="I97" s="147"/>
      <c r="J97" s="148">
        <f>J121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97</v>
      </c>
      <c r="E98" s="153"/>
      <c r="F98" s="153"/>
      <c r="G98" s="153"/>
      <c r="H98" s="153"/>
      <c r="I98" s="153"/>
      <c r="J98" s="154">
        <f>J122</f>
        <v>0</v>
      </c>
      <c r="K98" s="151"/>
      <c r="L98" s="155"/>
    </row>
    <row r="99" spans="1:31" s="10" customFormat="1" ht="19.899999999999999" customHeight="1">
      <c r="B99" s="150"/>
      <c r="C99" s="151"/>
      <c r="D99" s="152" t="s">
        <v>98</v>
      </c>
      <c r="E99" s="153"/>
      <c r="F99" s="153"/>
      <c r="G99" s="153"/>
      <c r="H99" s="153"/>
      <c r="I99" s="153"/>
      <c r="J99" s="154">
        <f>J180</f>
        <v>0</v>
      </c>
      <c r="K99" s="151"/>
      <c r="L99" s="155"/>
    </row>
    <row r="100" spans="1:31" s="9" customFormat="1" ht="24.95" customHeight="1">
      <c r="B100" s="144"/>
      <c r="C100" s="145"/>
      <c r="D100" s="146" t="s">
        <v>99</v>
      </c>
      <c r="E100" s="147"/>
      <c r="F100" s="147"/>
      <c r="G100" s="147"/>
      <c r="H100" s="147"/>
      <c r="I100" s="147"/>
      <c r="J100" s="148">
        <f>J183</f>
        <v>0</v>
      </c>
      <c r="K100" s="145"/>
      <c r="L100" s="149"/>
    </row>
    <row r="101" spans="1:31" s="2" customFormat="1" ht="21.75" customHeight="1">
      <c r="A101" s="31"/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31" s="2" customFormat="1" ht="6.95" customHeight="1">
      <c r="A102" s="31"/>
      <c r="B102" s="51"/>
      <c r="C102" s="52"/>
      <c r="D102" s="52"/>
      <c r="E102" s="52"/>
      <c r="F102" s="52"/>
      <c r="G102" s="52"/>
      <c r="H102" s="52"/>
      <c r="I102" s="52"/>
      <c r="J102" s="52"/>
      <c r="K102" s="52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pans="1:31" s="2" customFormat="1" ht="6.95" customHeight="1">
      <c r="A106" s="31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24.95" customHeight="1">
      <c r="A107" s="31"/>
      <c r="B107" s="32"/>
      <c r="C107" s="20" t="s">
        <v>100</v>
      </c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5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16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3"/>
      <c r="D110" s="33"/>
      <c r="E110" s="259" t="str">
        <f>E7</f>
        <v>Oprava trati v úseku Újezdec u Luhačovic - Slavičín</v>
      </c>
      <c r="F110" s="260"/>
      <c r="G110" s="260"/>
      <c r="H110" s="260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88</v>
      </c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30" customHeight="1">
      <c r="A112" s="31"/>
      <c r="B112" s="32"/>
      <c r="C112" s="33"/>
      <c r="D112" s="33"/>
      <c r="E112" s="228" t="str">
        <f>E9</f>
        <v>SO 01 - Oprava železničního svršku v km 130,750 – 132,250</v>
      </c>
      <c r="F112" s="258"/>
      <c r="G112" s="258"/>
      <c r="H112" s="258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20</v>
      </c>
      <c r="D114" s="33"/>
      <c r="E114" s="33"/>
      <c r="F114" s="24" t="str">
        <f>F12</f>
        <v>TO Kunovice</v>
      </c>
      <c r="G114" s="33"/>
      <c r="H114" s="33"/>
      <c r="I114" s="26" t="s">
        <v>22</v>
      </c>
      <c r="J114" s="63">
        <f>IF(J12="","",J12)</f>
        <v>0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23</v>
      </c>
      <c r="D116" s="33"/>
      <c r="E116" s="33"/>
      <c r="F116" s="24" t="str">
        <f>E15</f>
        <v xml:space="preserve"> </v>
      </c>
      <c r="G116" s="33"/>
      <c r="H116" s="33"/>
      <c r="I116" s="26" t="s">
        <v>29</v>
      </c>
      <c r="J116" s="29" t="str">
        <f>E21</f>
        <v xml:space="preserve">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27</v>
      </c>
      <c r="D117" s="33"/>
      <c r="E117" s="33"/>
      <c r="F117" s="24" t="str">
        <f>IF(E18="","",E18)</f>
        <v>Vyplň údaj</v>
      </c>
      <c r="G117" s="33"/>
      <c r="H117" s="33"/>
      <c r="I117" s="26" t="s">
        <v>31</v>
      </c>
      <c r="J117" s="29" t="str">
        <f>E24</f>
        <v xml:space="preserve"> 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0.3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11" customFormat="1" ht="29.25" customHeight="1">
      <c r="A119" s="156"/>
      <c r="B119" s="157"/>
      <c r="C119" s="158" t="s">
        <v>101</v>
      </c>
      <c r="D119" s="159" t="s">
        <v>58</v>
      </c>
      <c r="E119" s="159" t="s">
        <v>54</v>
      </c>
      <c r="F119" s="159" t="s">
        <v>55</v>
      </c>
      <c r="G119" s="159" t="s">
        <v>102</v>
      </c>
      <c r="H119" s="159" t="s">
        <v>103</v>
      </c>
      <c r="I119" s="159" t="s">
        <v>104</v>
      </c>
      <c r="J119" s="159" t="s">
        <v>93</v>
      </c>
      <c r="K119" s="160" t="s">
        <v>105</v>
      </c>
      <c r="L119" s="161"/>
      <c r="M119" s="72" t="s">
        <v>1</v>
      </c>
      <c r="N119" s="73" t="s">
        <v>37</v>
      </c>
      <c r="O119" s="73" t="s">
        <v>106</v>
      </c>
      <c r="P119" s="73" t="s">
        <v>107</v>
      </c>
      <c r="Q119" s="73" t="s">
        <v>108</v>
      </c>
      <c r="R119" s="73" t="s">
        <v>109</v>
      </c>
      <c r="S119" s="73" t="s">
        <v>110</v>
      </c>
      <c r="T119" s="74" t="s">
        <v>111</v>
      </c>
      <c r="U119" s="156"/>
      <c r="V119" s="156"/>
      <c r="W119" s="156"/>
      <c r="X119" s="156"/>
      <c r="Y119" s="156"/>
      <c r="Z119" s="156"/>
      <c r="AA119" s="156"/>
      <c r="AB119" s="156"/>
      <c r="AC119" s="156"/>
      <c r="AD119" s="156"/>
      <c r="AE119" s="156"/>
    </row>
    <row r="120" spans="1:65" s="2" customFormat="1" ht="22.9" customHeight="1">
      <c r="A120" s="31"/>
      <c r="B120" s="32"/>
      <c r="C120" s="79" t="s">
        <v>112</v>
      </c>
      <c r="D120" s="33"/>
      <c r="E120" s="33"/>
      <c r="F120" s="33"/>
      <c r="G120" s="33"/>
      <c r="H120" s="33"/>
      <c r="I120" s="33"/>
      <c r="J120" s="162">
        <f>BK120</f>
        <v>0</v>
      </c>
      <c r="K120" s="33"/>
      <c r="L120" s="36"/>
      <c r="M120" s="75"/>
      <c r="N120" s="163"/>
      <c r="O120" s="76"/>
      <c r="P120" s="164">
        <f>P121+P183</f>
        <v>0</v>
      </c>
      <c r="Q120" s="76"/>
      <c r="R120" s="164">
        <f>R121+R183</f>
        <v>330</v>
      </c>
      <c r="S120" s="76"/>
      <c r="T120" s="165">
        <f>T121+T183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72</v>
      </c>
      <c r="AU120" s="14" t="s">
        <v>95</v>
      </c>
      <c r="BK120" s="166">
        <f>BK121+BK183</f>
        <v>0</v>
      </c>
    </row>
    <row r="121" spans="1:65" s="12" customFormat="1" ht="25.9" customHeight="1">
      <c r="B121" s="167"/>
      <c r="C121" s="168"/>
      <c r="D121" s="169" t="s">
        <v>72</v>
      </c>
      <c r="E121" s="170" t="s">
        <v>113</v>
      </c>
      <c r="F121" s="170" t="s">
        <v>114</v>
      </c>
      <c r="G121" s="168"/>
      <c r="H121" s="168"/>
      <c r="I121" s="171"/>
      <c r="J121" s="172">
        <f>BK121</f>
        <v>0</v>
      </c>
      <c r="K121" s="168"/>
      <c r="L121" s="173"/>
      <c r="M121" s="174"/>
      <c r="N121" s="175"/>
      <c r="O121" s="175"/>
      <c r="P121" s="176">
        <f>P122+P180</f>
        <v>0</v>
      </c>
      <c r="Q121" s="175"/>
      <c r="R121" s="176">
        <f>R122+R180</f>
        <v>330</v>
      </c>
      <c r="S121" s="175"/>
      <c r="T121" s="177">
        <f>T122+T180</f>
        <v>0</v>
      </c>
      <c r="AR121" s="178" t="s">
        <v>81</v>
      </c>
      <c r="AT121" s="179" t="s">
        <v>72</v>
      </c>
      <c r="AU121" s="179" t="s">
        <v>73</v>
      </c>
      <c r="AY121" s="178" t="s">
        <v>115</v>
      </c>
      <c r="BK121" s="180">
        <f>BK122+BK180</f>
        <v>0</v>
      </c>
    </row>
    <row r="122" spans="1:65" s="12" customFormat="1" ht="22.9" customHeight="1">
      <c r="B122" s="167"/>
      <c r="C122" s="168"/>
      <c r="D122" s="169" t="s">
        <v>72</v>
      </c>
      <c r="E122" s="181" t="s">
        <v>116</v>
      </c>
      <c r="F122" s="181" t="s">
        <v>117</v>
      </c>
      <c r="G122" s="168"/>
      <c r="H122" s="168"/>
      <c r="I122" s="171"/>
      <c r="J122" s="182">
        <f>BK122</f>
        <v>0</v>
      </c>
      <c r="K122" s="168"/>
      <c r="L122" s="173"/>
      <c r="M122" s="174"/>
      <c r="N122" s="175"/>
      <c r="O122" s="175"/>
      <c r="P122" s="176">
        <f>SUM(P123:P179)</f>
        <v>0</v>
      </c>
      <c r="Q122" s="175"/>
      <c r="R122" s="176">
        <f>SUM(R123:R179)</f>
        <v>0</v>
      </c>
      <c r="S122" s="175"/>
      <c r="T122" s="177">
        <f>SUM(T123:T179)</f>
        <v>0</v>
      </c>
      <c r="AR122" s="178" t="s">
        <v>81</v>
      </c>
      <c r="AT122" s="179" t="s">
        <v>72</v>
      </c>
      <c r="AU122" s="179" t="s">
        <v>81</v>
      </c>
      <c r="AY122" s="178" t="s">
        <v>115</v>
      </c>
      <c r="BK122" s="180">
        <f>SUM(BK123:BK179)</f>
        <v>0</v>
      </c>
    </row>
    <row r="123" spans="1:65" s="2" customFormat="1" ht="37.9" customHeight="1">
      <c r="A123" s="31"/>
      <c r="B123" s="32"/>
      <c r="C123" s="183" t="s">
        <v>81</v>
      </c>
      <c r="D123" s="183" t="s">
        <v>118</v>
      </c>
      <c r="E123" s="184" t="s">
        <v>119</v>
      </c>
      <c r="F123" s="185" t="s">
        <v>120</v>
      </c>
      <c r="G123" s="186" t="s">
        <v>121</v>
      </c>
      <c r="H123" s="187">
        <v>2</v>
      </c>
      <c r="I123" s="188"/>
      <c r="J123" s="189">
        <f>ROUND(I123*H123,2)</f>
        <v>0</v>
      </c>
      <c r="K123" s="185" t="s">
        <v>122</v>
      </c>
      <c r="L123" s="36"/>
      <c r="M123" s="190" t="s">
        <v>1</v>
      </c>
      <c r="N123" s="191" t="s">
        <v>38</v>
      </c>
      <c r="O123" s="68"/>
      <c r="P123" s="192">
        <f>O123*H123</f>
        <v>0</v>
      </c>
      <c r="Q123" s="192">
        <v>0</v>
      </c>
      <c r="R123" s="192">
        <f>Q123*H123</f>
        <v>0</v>
      </c>
      <c r="S123" s="192">
        <v>0</v>
      </c>
      <c r="T123" s="193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4" t="s">
        <v>123</v>
      </c>
      <c r="AT123" s="194" t="s">
        <v>118</v>
      </c>
      <c r="AU123" s="194" t="s">
        <v>83</v>
      </c>
      <c r="AY123" s="14" t="s">
        <v>115</v>
      </c>
      <c r="BE123" s="195">
        <f>IF(N123="základní",J123,0)</f>
        <v>0</v>
      </c>
      <c r="BF123" s="195">
        <f>IF(N123="snížená",J123,0)</f>
        <v>0</v>
      </c>
      <c r="BG123" s="195">
        <f>IF(N123="zákl. přenesená",J123,0)</f>
        <v>0</v>
      </c>
      <c r="BH123" s="195">
        <f>IF(N123="sníž. přenesená",J123,0)</f>
        <v>0</v>
      </c>
      <c r="BI123" s="195">
        <f>IF(N123="nulová",J123,0)</f>
        <v>0</v>
      </c>
      <c r="BJ123" s="14" t="s">
        <v>81</v>
      </c>
      <c r="BK123" s="195">
        <f>ROUND(I123*H123,2)</f>
        <v>0</v>
      </c>
      <c r="BL123" s="14" t="s">
        <v>123</v>
      </c>
      <c r="BM123" s="194" t="s">
        <v>124</v>
      </c>
    </row>
    <row r="124" spans="1:65" s="2" customFormat="1" ht="58.5">
      <c r="A124" s="31"/>
      <c r="B124" s="32"/>
      <c r="C124" s="33"/>
      <c r="D124" s="196" t="s">
        <v>125</v>
      </c>
      <c r="E124" s="33"/>
      <c r="F124" s="197" t="s">
        <v>126</v>
      </c>
      <c r="G124" s="33"/>
      <c r="H124" s="33"/>
      <c r="I124" s="198"/>
      <c r="J124" s="33"/>
      <c r="K124" s="33"/>
      <c r="L124" s="36"/>
      <c r="M124" s="199"/>
      <c r="N124" s="200"/>
      <c r="O124" s="68"/>
      <c r="P124" s="68"/>
      <c r="Q124" s="68"/>
      <c r="R124" s="68"/>
      <c r="S124" s="68"/>
      <c r="T124" s="69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125</v>
      </c>
      <c r="AU124" s="14" t="s">
        <v>83</v>
      </c>
    </row>
    <row r="125" spans="1:65" s="2" customFormat="1" ht="24.2" customHeight="1">
      <c r="A125" s="31"/>
      <c r="B125" s="32"/>
      <c r="C125" s="183" t="s">
        <v>83</v>
      </c>
      <c r="D125" s="183" t="s">
        <v>118</v>
      </c>
      <c r="E125" s="184" t="s">
        <v>127</v>
      </c>
      <c r="F125" s="185" t="s">
        <v>128</v>
      </c>
      <c r="G125" s="186" t="s">
        <v>129</v>
      </c>
      <c r="H125" s="187">
        <v>1500</v>
      </c>
      <c r="I125" s="188"/>
      <c r="J125" s="189">
        <f>ROUND(I125*H125,2)</f>
        <v>0</v>
      </c>
      <c r="K125" s="185" t="s">
        <v>122</v>
      </c>
      <c r="L125" s="36"/>
      <c r="M125" s="190" t="s">
        <v>1</v>
      </c>
      <c r="N125" s="191" t="s">
        <v>38</v>
      </c>
      <c r="O125" s="68"/>
      <c r="P125" s="192">
        <f>O125*H125</f>
        <v>0</v>
      </c>
      <c r="Q125" s="192">
        <v>0</v>
      </c>
      <c r="R125" s="192">
        <f>Q125*H125</f>
        <v>0</v>
      </c>
      <c r="S125" s="192">
        <v>0</v>
      </c>
      <c r="T125" s="193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4" t="s">
        <v>123</v>
      </c>
      <c r="AT125" s="194" t="s">
        <v>118</v>
      </c>
      <c r="AU125" s="194" t="s">
        <v>83</v>
      </c>
      <c r="AY125" s="14" t="s">
        <v>115</v>
      </c>
      <c r="BE125" s="195">
        <f>IF(N125="základní",J125,0)</f>
        <v>0</v>
      </c>
      <c r="BF125" s="195">
        <f>IF(N125="snížená",J125,0)</f>
        <v>0</v>
      </c>
      <c r="BG125" s="195">
        <f>IF(N125="zákl. přenesená",J125,0)</f>
        <v>0</v>
      </c>
      <c r="BH125" s="195">
        <f>IF(N125="sníž. přenesená",J125,0)</f>
        <v>0</v>
      </c>
      <c r="BI125" s="195">
        <f>IF(N125="nulová",J125,0)</f>
        <v>0</v>
      </c>
      <c r="BJ125" s="14" t="s">
        <v>81</v>
      </c>
      <c r="BK125" s="195">
        <f>ROUND(I125*H125,2)</f>
        <v>0</v>
      </c>
      <c r="BL125" s="14" t="s">
        <v>123</v>
      </c>
      <c r="BM125" s="194" t="s">
        <v>130</v>
      </c>
    </row>
    <row r="126" spans="1:65" s="2" customFormat="1" ht="39">
      <c r="A126" s="31"/>
      <c r="B126" s="32"/>
      <c r="C126" s="33"/>
      <c r="D126" s="196" t="s">
        <v>125</v>
      </c>
      <c r="E126" s="33"/>
      <c r="F126" s="197" t="s">
        <v>131</v>
      </c>
      <c r="G126" s="33"/>
      <c r="H126" s="33"/>
      <c r="I126" s="198"/>
      <c r="J126" s="33"/>
      <c r="K126" s="33"/>
      <c r="L126" s="36"/>
      <c r="M126" s="199"/>
      <c r="N126" s="200"/>
      <c r="O126" s="68"/>
      <c r="P126" s="68"/>
      <c r="Q126" s="68"/>
      <c r="R126" s="68"/>
      <c r="S126" s="68"/>
      <c r="T126" s="69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125</v>
      </c>
      <c r="AU126" s="14" t="s">
        <v>83</v>
      </c>
    </row>
    <row r="127" spans="1:65" s="2" customFormat="1" ht="24.2" customHeight="1">
      <c r="A127" s="31"/>
      <c r="B127" s="32"/>
      <c r="C127" s="183" t="s">
        <v>132</v>
      </c>
      <c r="D127" s="183" t="s">
        <v>118</v>
      </c>
      <c r="E127" s="184" t="s">
        <v>133</v>
      </c>
      <c r="F127" s="185" t="s">
        <v>134</v>
      </c>
      <c r="G127" s="186" t="s">
        <v>135</v>
      </c>
      <c r="H127" s="187">
        <v>28</v>
      </c>
      <c r="I127" s="188"/>
      <c r="J127" s="189">
        <f>ROUND(I127*H127,2)</f>
        <v>0</v>
      </c>
      <c r="K127" s="185" t="s">
        <v>122</v>
      </c>
      <c r="L127" s="36"/>
      <c r="M127" s="190" t="s">
        <v>1</v>
      </c>
      <c r="N127" s="191" t="s">
        <v>38</v>
      </c>
      <c r="O127" s="68"/>
      <c r="P127" s="192">
        <f>O127*H127</f>
        <v>0</v>
      </c>
      <c r="Q127" s="192">
        <v>0</v>
      </c>
      <c r="R127" s="192">
        <f>Q127*H127</f>
        <v>0</v>
      </c>
      <c r="S127" s="192">
        <v>0</v>
      </c>
      <c r="T127" s="193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4" t="s">
        <v>123</v>
      </c>
      <c r="AT127" s="194" t="s">
        <v>118</v>
      </c>
      <c r="AU127" s="194" t="s">
        <v>83</v>
      </c>
      <c r="AY127" s="14" t="s">
        <v>115</v>
      </c>
      <c r="BE127" s="195">
        <f>IF(N127="základní",J127,0)</f>
        <v>0</v>
      </c>
      <c r="BF127" s="195">
        <f>IF(N127="snížená",J127,0)</f>
        <v>0</v>
      </c>
      <c r="BG127" s="195">
        <f>IF(N127="zákl. přenesená",J127,0)</f>
        <v>0</v>
      </c>
      <c r="BH127" s="195">
        <f>IF(N127="sníž. přenesená",J127,0)</f>
        <v>0</v>
      </c>
      <c r="BI127" s="195">
        <f>IF(N127="nulová",J127,0)</f>
        <v>0</v>
      </c>
      <c r="BJ127" s="14" t="s">
        <v>81</v>
      </c>
      <c r="BK127" s="195">
        <f>ROUND(I127*H127,2)</f>
        <v>0</v>
      </c>
      <c r="BL127" s="14" t="s">
        <v>123</v>
      </c>
      <c r="BM127" s="194" t="s">
        <v>136</v>
      </c>
    </row>
    <row r="128" spans="1:65" s="2" customFormat="1" ht="78">
      <c r="A128" s="31"/>
      <c r="B128" s="32"/>
      <c r="C128" s="33"/>
      <c r="D128" s="196" t="s">
        <v>125</v>
      </c>
      <c r="E128" s="33"/>
      <c r="F128" s="197" t="s">
        <v>137</v>
      </c>
      <c r="G128" s="33"/>
      <c r="H128" s="33"/>
      <c r="I128" s="198"/>
      <c r="J128" s="33"/>
      <c r="K128" s="33"/>
      <c r="L128" s="36"/>
      <c r="M128" s="199"/>
      <c r="N128" s="200"/>
      <c r="O128" s="68"/>
      <c r="P128" s="68"/>
      <c r="Q128" s="68"/>
      <c r="R128" s="68"/>
      <c r="S128" s="68"/>
      <c r="T128" s="69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125</v>
      </c>
      <c r="AU128" s="14" t="s">
        <v>83</v>
      </c>
    </row>
    <row r="129" spans="1:65" s="2" customFormat="1" ht="24.2" customHeight="1">
      <c r="A129" s="31"/>
      <c r="B129" s="32"/>
      <c r="C129" s="183" t="s">
        <v>123</v>
      </c>
      <c r="D129" s="183" t="s">
        <v>118</v>
      </c>
      <c r="E129" s="184" t="s">
        <v>138</v>
      </c>
      <c r="F129" s="185" t="s">
        <v>139</v>
      </c>
      <c r="G129" s="186" t="s">
        <v>135</v>
      </c>
      <c r="H129" s="187">
        <v>100</v>
      </c>
      <c r="I129" s="188"/>
      <c r="J129" s="189">
        <f>ROUND(I129*H129,2)</f>
        <v>0</v>
      </c>
      <c r="K129" s="185" t="s">
        <v>122</v>
      </c>
      <c r="L129" s="36"/>
      <c r="M129" s="190" t="s">
        <v>1</v>
      </c>
      <c r="N129" s="191" t="s">
        <v>38</v>
      </c>
      <c r="O129" s="68"/>
      <c r="P129" s="192">
        <f>O129*H129</f>
        <v>0</v>
      </c>
      <c r="Q129" s="192">
        <v>0</v>
      </c>
      <c r="R129" s="192">
        <f>Q129*H129</f>
        <v>0</v>
      </c>
      <c r="S129" s="192">
        <v>0</v>
      </c>
      <c r="T129" s="193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4" t="s">
        <v>123</v>
      </c>
      <c r="AT129" s="194" t="s">
        <v>118</v>
      </c>
      <c r="AU129" s="194" t="s">
        <v>83</v>
      </c>
      <c r="AY129" s="14" t="s">
        <v>115</v>
      </c>
      <c r="BE129" s="195">
        <f>IF(N129="základní",J129,0)</f>
        <v>0</v>
      </c>
      <c r="BF129" s="195">
        <f>IF(N129="snížená",J129,0)</f>
        <v>0</v>
      </c>
      <c r="BG129" s="195">
        <f>IF(N129="zákl. přenesená",J129,0)</f>
        <v>0</v>
      </c>
      <c r="BH129" s="195">
        <f>IF(N129="sníž. přenesená",J129,0)</f>
        <v>0</v>
      </c>
      <c r="BI129" s="195">
        <f>IF(N129="nulová",J129,0)</f>
        <v>0</v>
      </c>
      <c r="BJ129" s="14" t="s">
        <v>81</v>
      </c>
      <c r="BK129" s="195">
        <f>ROUND(I129*H129,2)</f>
        <v>0</v>
      </c>
      <c r="BL129" s="14" t="s">
        <v>123</v>
      </c>
      <c r="BM129" s="194" t="s">
        <v>140</v>
      </c>
    </row>
    <row r="130" spans="1:65" s="2" customFormat="1" ht="48.75">
      <c r="A130" s="31"/>
      <c r="B130" s="32"/>
      <c r="C130" s="33"/>
      <c r="D130" s="196" t="s">
        <v>125</v>
      </c>
      <c r="E130" s="33"/>
      <c r="F130" s="197" t="s">
        <v>141</v>
      </c>
      <c r="G130" s="33"/>
      <c r="H130" s="33"/>
      <c r="I130" s="198"/>
      <c r="J130" s="33"/>
      <c r="K130" s="33"/>
      <c r="L130" s="36"/>
      <c r="M130" s="199"/>
      <c r="N130" s="200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125</v>
      </c>
      <c r="AU130" s="14" t="s">
        <v>83</v>
      </c>
    </row>
    <row r="131" spans="1:65" s="2" customFormat="1" ht="16.5" customHeight="1">
      <c r="A131" s="31"/>
      <c r="B131" s="32"/>
      <c r="C131" s="183" t="s">
        <v>116</v>
      </c>
      <c r="D131" s="183" t="s">
        <v>118</v>
      </c>
      <c r="E131" s="184" t="s">
        <v>142</v>
      </c>
      <c r="F131" s="185" t="s">
        <v>143</v>
      </c>
      <c r="G131" s="186" t="s">
        <v>135</v>
      </c>
      <c r="H131" s="187">
        <v>194</v>
      </c>
      <c r="I131" s="188"/>
      <c r="J131" s="189">
        <f>ROUND(I131*H131,2)</f>
        <v>0</v>
      </c>
      <c r="K131" s="185" t="s">
        <v>122</v>
      </c>
      <c r="L131" s="36"/>
      <c r="M131" s="190" t="s">
        <v>1</v>
      </c>
      <c r="N131" s="191" t="s">
        <v>38</v>
      </c>
      <c r="O131" s="68"/>
      <c r="P131" s="192">
        <f>O131*H131</f>
        <v>0</v>
      </c>
      <c r="Q131" s="192">
        <v>0</v>
      </c>
      <c r="R131" s="192">
        <f>Q131*H131</f>
        <v>0</v>
      </c>
      <c r="S131" s="192">
        <v>0</v>
      </c>
      <c r="T131" s="193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4" t="s">
        <v>123</v>
      </c>
      <c r="AT131" s="194" t="s">
        <v>118</v>
      </c>
      <c r="AU131" s="194" t="s">
        <v>83</v>
      </c>
      <c r="AY131" s="14" t="s">
        <v>115</v>
      </c>
      <c r="BE131" s="195">
        <f>IF(N131="základní",J131,0)</f>
        <v>0</v>
      </c>
      <c r="BF131" s="195">
        <f>IF(N131="snížená",J131,0)</f>
        <v>0</v>
      </c>
      <c r="BG131" s="195">
        <f>IF(N131="zákl. přenesená",J131,0)</f>
        <v>0</v>
      </c>
      <c r="BH131" s="195">
        <f>IF(N131="sníž. přenesená",J131,0)</f>
        <v>0</v>
      </c>
      <c r="BI131" s="195">
        <f>IF(N131="nulová",J131,0)</f>
        <v>0</v>
      </c>
      <c r="BJ131" s="14" t="s">
        <v>81</v>
      </c>
      <c r="BK131" s="195">
        <f>ROUND(I131*H131,2)</f>
        <v>0</v>
      </c>
      <c r="BL131" s="14" t="s">
        <v>123</v>
      </c>
      <c r="BM131" s="194" t="s">
        <v>144</v>
      </c>
    </row>
    <row r="132" spans="1:65" s="2" customFormat="1" ht="48.75">
      <c r="A132" s="31"/>
      <c r="B132" s="32"/>
      <c r="C132" s="33"/>
      <c r="D132" s="196" t="s">
        <v>125</v>
      </c>
      <c r="E132" s="33"/>
      <c r="F132" s="197" t="s">
        <v>145</v>
      </c>
      <c r="G132" s="33"/>
      <c r="H132" s="33"/>
      <c r="I132" s="198"/>
      <c r="J132" s="33"/>
      <c r="K132" s="33"/>
      <c r="L132" s="36"/>
      <c r="M132" s="199"/>
      <c r="N132" s="200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125</v>
      </c>
      <c r="AU132" s="14" t="s">
        <v>83</v>
      </c>
    </row>
    <row r="133" spans="1:65" s="2" customFormat="1" ht="24.2" customHeight="1">
      <c r="A133" s="31"/>
      <c r="B133" s="32"/>
      <c r="C133" s="183" t="s">
        <v>146</v>
      </c>
      <c r="D133" s="183" t="s">
        <v>118</v>
      </c>
      <c r="E133" s="184" t="s">
        <v>147</v>
      </c>
      <c r="F133" s="185" t="s">
        <v>148</v>
      </c>
      <c r="G133" s="186" t="s">
        <v>149</v>
      </c>
      <c r="H133" s="187">
        <v>1000</v>
      </c>
      <c r="I133" s="188"/>
      <c r="J133" s="189">
        <f>ROUND(I133*H133,2)</f>
        <v>0</v>
      </c>
      <c r="K133" s="185" t="s">
        <v>122</v>
      </c>
      <c r="L133" s="36"/>
      <c r="M133" s="190" t="s">
        <v>1</v>
      </c>
      <c r="N133" s="191" t="s">
        <v>38</v>
      </c>
      <c r="O133" s="68"/>
      <c r="P133" s="192">
        <f>O133*H133</f>
        <v>0</v>
      </c>
      <c r="Q133" s="192">
        <v>0</v>
      </c>
      <c r="R133" s="192">
        <f>Q133*H133</f>
        <v>0</v>
      </c>
      <c r="S133" s="192">
        <v>0</v>
      </c>
      <c r="T133" s="193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4" t="s">
        <v>123</v>
      </c>
      <c r="AT133" s="194" t="s">
        <v>118</v>
      </c>
      <c r="AU133" s="194" t="s">
        <v>83</v>
      </c>
      <c r="AY133" s="14" t="s">
        <v>115</v>
      </c>
      <c r="BE133" s="195">
        <f>IF(N133="základní",J133,0)</f>
        <v>0</v>
      </c>
      <c r="BF133" s="195">
        <f>IF(N133="snížená",J133,0)</f>
        <v>0</v>
      </c>
      <c r="BG133" s="195">
        <f>IF(N133="zákl. přenesená",J133,0)</f>
        <v>0</v>
      </c>
      <c r="BH133" s="195">
        <f>IF(N133="sníž. přenesená",J133,0)</f>
        <v>0</v>
      </c>
      <c r="BI133" s="195">
        <f>IF(N133="nulová",J133,0)</f>
        <v>0</v>
      </c>
      <c r="BJ133" s="14" t="s">
        <v>81</v>
      </c>
      <c r="BK133" s="195">
        <f>ROUND(I133*H133,2)</f>
        <v>0</v>
      </c>
      <c r="BL133" s="14" t="s">
        <v>123</v>
      </c>
      <c r="BM133" s="194" t="s">
        <v>150</v>
      </c>
    </row>
    <row r="134" spans="1:65" s="2" customFormat="1" ht="39">
      <c r="A134" s="31"/>
      <c r="B134" s="32"/>
      <c r="C134" s="33"/>
      <c r="D134" s="196" t="s">
        <v>125</v>
      </c>
      <c r="E134" s="33"/>
      <c r="F134" s="197" t="s">
        <v>151</v>
      </c>
      <c r="G134" s="33"/>
      <c r="H134" s="33"/>
      <c r="I134" s="198"/>
      <c r="J134" s="33"/>
      <c r="K134" s="33"/>
      <c r="L134" s="36"/>
      <c r="M134" s="199"/>
      <c r="N134" s="200"/>
      <c r="O134" s="68"/>
      <c r="P134" s="68"/>
      <c r="Q134" s="68"/>
      <c r="R134" s="68"/>
      <c r="S134" s="68"/>
      <c r="T134" s="69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4" t="s">
        <v>125</v>
      </c>
      <c r="AU134" s="14" t="s">
        <v>83</v>
      </c>
    </row>
    <row r="135" spans="1:65" s="2" customFormat="1" ht="19.5">
      <c r="A135" s="31"/>
      <c r="B135" s="32"/>
      <c r="C135" s="33"/>
      <c r="D135" s="196" t="s">
        <v>152</v>
      </c>
      <c r="E135" s="33"/>
      <c r="F135" s="201" t="s">
        <v>153</v>
      </c>
      <c r="G135" s="33"/>
      <c r="H135" s="33"/>
      <c r="I135" s="198"/>
      <c r="J135" s="33"/>
      <c r="K135" s="33"/>
      <c r="L135" s="36"/>
      <c r="M135" s="199"/>
      <c r="N135" s="200"/>
      <c r="O135" s="68"/>
      <c r="P135" s="68"/>
      <c r="Q135" s="68"/>
      <c r="R135" s="68"/>
      <c r="S135" s="68"/>
      <c r="T135" s="69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152</v>
      </c>
      <c r="AU135" s="14" t="s">
        <v>83</v>
      </c>
    </row>
    <row r="136" spans="1:65" s="2" customFormat="1" ht="37.9" customHeight="1">
      <c r="A136" s="31"/>
      <c r="B136" s="32"/>
      <c r="C136" s="183" t="s">
        <v>154</v>
      </c>
      <c r="D136" s="183" t="s">
        <v>118</v>
      </c>
      <c r="E136" s="184" t="s">
        <v>155</v>
      </c>
      <c r="F136" s="185" t="s">
        <v>156</v>
      </c>
      <c r="G136" s="186" t="s">
        <v>157</v>
      </c>
      <c r="H136" s="187">
        <v>550</v>
      </c>
      <c r="I136" s="188"/>
      <c r="J136" s="189">
        <f>ROUND(I136*H136,2)</f>
        <v>0</v>
      </c>
      <c r="K136" s="185" t="s">
        <v>122</v>
      </c>
      <c r="L136" s="36"/>
      <c r="M136" s="190" t="s">
        <v>1</v>
      </c>
      <c r="N136" s="191" t="s">
        <v>38</v>
      </c>
      <c r="O136" s="68"/>
      <c r="P136" s="192">
        <f>O136*H136</f>
        <v>0</v>
      </c>
      <c r="Q136" s="192">
        <v>0</v>
      </c>
      <c r="R136" s="192">
        <f>Q136*H136</f>
        <v>0</v>
      </c>
      <c r="S136" s="192">
        <v>0</v>
      </c>
      <c r="T136" s="193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4" t="s">
        <v>123</v>
      </c>
      <c r="AT136" s="194" t="s">
        <v>118</v>
      </c>
      <c r="AU136" s="194" t="s">
        <v>83</v>
      </c>
      <c r="AY136" s="14" t="s">
        <v>115</v>
      </c>
      <c r="BE136" s="195">
        <f>IF(N136="základní",J136,0)</f>
        <v>0</v>
      </c>
      <c r="BF136" s="195">
        <f>IF(N136="snížená",J136,0)</f>
        <v>0</v>
      </c>
      <c r="BG136" s="195">
        <f>IF(N136="zákl. přenesená",J136,0)</f>
        <v>0</v>
      </c>
      <c r="BH136" s="195">
        <f>IF(N136="sníž. přenesená",J136,0)</f>
        <v>0</v>
      </c>
      <c r="BI136" s="195">
        <f>IF(N136="nulová",J136,0)</f>
        <v>0</v>
      </c>
      <c r="BJ136" s="14" t="s">
        <v>81</v>
      </c>
      <c r="BK136" s="195">
        <f>ROUND(I136*H136,2)</f>
        <v>0</v>
      </c>
      <c r="BL136" s="14" t="s">
        <v>123</v>
      </c>
      <c r="BM136" s="194" t="s">
        <v>158</v>
      </c>
    </row>
    <row r="137" spans="1:65" s="2" customFormat="1" ht="107.25">
      <c r="A137" s="31"/>
      <c r="B137" s="32"/>
      <c r="C137" s="33"/>
      <c r="D137" s="196" t="s">
        <v>125</v>
      </c>
      <c r="E137" s="33"/>
      <c r="F137" s="197" t="s">
        <v>159</v>
      </c>
      <c r="G137" s="33"/>
      <c r="H137" s="33"/>
      <c r="I137" s="198"/>
      <c r="J137" s="33"/>
      <c r="K137" s="33"/>
      <c r="L137" s="36"/>
      <c r="M137" s="199"/>
      <c r="N137" s="200"/>
      <c r="O137" s="68"/>
      <c r="P137" s="68"/>
      <c r="Q137" s="68"/>
      <c r="R137" s="68"/>
      <c r="S137" s="68"/>
      <c r="T137" s="69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4" t="s">
        <v>125</v>
      </c>
      <c r="AU137" s="14" t="s">
        <v>83</v>
      </c>
    </row>
    <row r="138" spans="1:65" s="2" customFormat="1" ht="19.5">
      <c r="A138" s="31"/>
      <c r="B138" s="32"/>
      <c r="C138" s="33"/>
      <c r="D138" s="196" t="s">
        <v>152</v>
      </c>
      <c r="E138" s="33"/>
      <c r="F138" s="201" t="s">
        <v>160</v>
      </c>
      <c r="G138" s="33"/>
      <c r="H138" s="33"/>
      <c r="I138" s="198"/>
      <c r="J138" s="33"/>
      <c r="K138" s="33"/>
      <c r="L138" s="36"/>
      <c r="M138" s="199"/>
      <c r="N138" s="200"/>
      <c r="O138" s="68"/>
      <c r="P138" s="68"/>
      <c r="Q138" s="68"/>
      <c r="R138" s="68"/>
      <c r="S138" s="68"/>
      <c r="T138" s="69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152</v>
      </c>
      <c r="AU138" s="14" t="s">
        <v>83</v>
      </c>
    </row>
    <row r="139" spans="1:65" s="2" customFormat="1" ht="37.9" customHeight="1">
      <c r="A139" s="31"/>
      <c r="B139" s="32"/>
      <c r="C139" s="183" t="s">
        <v>161</v>
      </c>
      <c r="D139" s="183" t="s">
        <v>118</v>
      </c>
      <c r="E139" s="184" t="s">
        <v>162</v>
      </c>
      <c r="F139" s="185" t="s">
        <v>163</v>
      </c>
      <c r="G139" s="186" t="s">
        <v>157</v>
      </c>
      <c r="H139" s="187">
        <v>550</v>
      </c>
      <c r="I139" s="188"/>
      <c r="J139" s="189">
        <f>ROUND(I139*H139,2)</f>
        <v>0</v>
      </c>
      <c r="K139" s="185" t="s">
        <v>122</v>
      </c>
      <c r="L139" s="36"/>
      <c r="M139" s="190" t="s">
        <v>1</v>
      </c>
      <c r="N139" s="191" t="s">
        <v>38</v>
      </c>
      <c r="O139" s="68"/>
      <c r="P139" s="192">
        <f>O139*H139</f>
        <v>0</v>
      </c>
      <c r="Q139" s="192">
        <v>0</v>
      </c>
      <c r="R139" s="192">
        <f>Q139*H139</f>
        <v>0</v>
      </c>
      <c r="S139" s="192">
        <v>0</v>
      </c>
      <c r="T139" s="193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4" t="s">
        <v>123</v>
      </c>
      <c r="AT139" s="194" t="s">
        <v>118</v>
      </c>
      <c r="AU139" s="194" t="s">
        <v>83</v>
      </c>
      <c r="AY139" s="14" t="s">
        <v>115</v>
      </c>
      <c r="BE139" s="195">
        <f>IF(N139="základní",J139,0)</f>
        <v>0</v>
      </c>
      <c r="BF139" s="195">
        <f>IF(N139="snížená",J139,0)</f>
        <v>0</v>
      </c>
      <c r="BG139" s="195">
        <f>IF(N139="zákl. přenesená",J139,0)</f>
        <v>0</v>
      </c>
      <c r="BH139" s="195">
        <f>IF(N139="sníž. přenesená",J139,0)</f>
        <v>0</v>
      </c>
      <c r="BI139" s="195">
        <f>IF(N139="nulová",J139,0)</f>
        <v>0</v>
      </c>
      <c r="BJ139" s="14" t="s">
        <v>81</v>
      </c>
      <c r="BK139" s="195">
        <f>ROUND(I139*H139,2)</f>
        <v>0</v>
      </c>
      <c r="BL139" s="14" t="s">
        <v>123</v>
      </c>
      <c r="BM139" s="194" t="s">
        <v>164</v>
      </c>
    </row>
    <row r="140" spans="1:65" s="2" customFormat="1" ht="68.25">
      <c r="A140" s="31"/>
      <c r="B140" s="32"/>
      <c r="C140" s="33"/>
      <c r="D140" s="196" t="s">
        <v>125</v>
      </c>
      <c r="E140" s="33"/>
      <c r="F140" s="197" t="s">
        <v>165</v>
      </c>
      <c r="G140" s="33"/>
      <c r="H140" s="33"/>
      <c r="I140" s="198"/>
      <c r="J140" s="33"/>
      <c r="K140" s="33"/>
      <c r="L140" s="36"/>
      <c r="M140" s="199"/>
      <c r="N140" s="200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125</v>
      </c>
      <c r="AU140" s="14" t="s">
        <v>83</v>
      </c>
    </row>
    <row r="141" spans="1:65" s="2" customFormat="1" ht="19.5">
      <c r="A141" s="31"/>
      <c r="B141" s="32"/>
      <c r="C141" s="33"/>
      <c r="D141" s="196" t="s">
        <v>152</v>
      </c>
      <c r="E141" s="33"/>
      <c r="F141" s="201" t="s">
        <v>160</v>
      </c>
      <c r="G141" s="33"/>
      <c r="H141" s="33"/>
      <c r="I141" s="198"/>
      <c r="J141" s="33"/>
      <c r="K141" s="33"/>
      <c r="L141" s="36"/>
      <c r="M141" s="199"/>
      <c r="N141" s="200"/>
      <c r="O141" s="68"/>
      <c r="P141" s="68"/>
      <c r="Q141" s="68"/>
      <c r="R141" s="68"/>
      <c r="S141" s="68"/>
      <c r="T141" s="69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4" t="s">
        <v>152</v>
      </c>
      <c r="AU141" s="14" t="s">
        <v>83</v>
      </c>
    </row>
    <row r="142" spans="1:65" s="2" customFormat="1" ht="24.2" customHeight="1">
      <c r="A142" s="31"/>
      <c r="B142" s="32"/>
      <c r="C142" s="183" t="s">
        <v>166</v>
      </c>
      <c r="D142" s="183" t="s">
        <v>118</v>
      </c>
      <c r="E142" s="184" t="s">
        <v>167</v>
      </c>
      <c r="F142" s="185" t="s">
        <v>168</v>
      </c>
      <c r="G142" s="186" t="s">
        <v>157</v>
      </c>
      <c r="H142" s="187">
        <v>40</v>
      </c>
      <c r="I142" s="188"/>
      <c r="J142" s="189">
        <f>ROUND(I142*H142,2)</f>
        <v>0</v>
      </c>
      <c r="K142" s="185" t="s">
        <v>122</v>
      </c>
      <c r="L142" s="36"/>
      <c r="M142" s="190" t="s">
        <v>1</v>
      </c>
      <c r="N142" s="191" t="s">
        <v>38</v>
      </c>
      <c r="O142" s="68"/>
      <c r="P142" s="192">
        <f>O142*H142</f>
        <v>0</v>
      </c>
      <c r="Q142" s="192">
        <v>0</v>
      </c>
      <c r="R142" s="192">
        <f>Q142*H142</f>
        <v>0</v>
      </c>
      <c r="S142" s="192">
        <v>0</v>
      </c>
      <c r="T142" s="193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4" t="s">
        <v>123</v>
      </c>
      <c r="AT142" s="194" t="s">
        <v>118</v>
      </c>
      <c r="AU142" s="194" t="s">
        <v>83</v>
      </c>
      <c r="AY142" s="14" t="s">
        <v>115</v>
      </c>
      <c r="BE142" s="195">
        <f>IF(N142="základní",J142,0)</f>
        <v>0</v>
      </c>
      <c r="BF142" s="195">
        <f>IF(N142="snížená",J142,0)</f>
        <v>0</v>
      </c>
      <c r="BG142" s="195">
        <f>IF(N142="zákl. přenesená",J142,0)</f>
        <v>0</v>
      </c>
      <c r="BH142" s="195">
        <f>IF(N142="sníž. přenesená",J142,0)</f>
        <v>0</v>
      </c>
      <c r="BI142" s="195">
        <f>IF(N142="nulová",J142,0)</f>
        <v>0</v>
      </c>
      <c r="BJ142" s="14" t="s">
        <v>81</v>
      </c>
      <c r="BK142" s="195">
        <f>ROUND(I142*H142,2)</f>
        <v>0</v>
      </c>
      <c r="BL142" s="14" t="s">
        <v>123</v>
      </c>
      <c r="BM142" s="194" t="s">
        <v>169</v>
      </c>
    </row>
    <row r="143" spans="1:65" s="2" customFormat="1" ht="58.5">
      <c r="A143" s="31"/>
      <c r="B143" s="32"/>
      <c r="C143" s="33"/>
      <c r="D143" s="196" t="s">
        <v>125</v>
      </c>
      <c r="E143" s="33"/>
      <c r="F143" s="197" t="s">
        <v>170</v>
      </c>
      <c r="G143" s="33"/>
      <c r="H143" s="33"/>
      <c r="I143" s="198"/>
      <c r="J143" s="33"/>
      <c r="K143" s="33"/>
      <c r="L143" s="36"/>
      <c r="M143" s="199"/>
      <c r="N143" s="200"/>
      <c r="O143" s="68"/>
      <c r="P143" s="68"/>
      <c r="Q143" s="68"/>
      <c r="R143" s="68"/>
      <c r="S143" s="68"/>
      <c r="T143" s="69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4" t="s">
        <v>125</v>
      </c>
      <c r="AU143" s="14" t="s">
        <v>83</v>
      </c>
    </row>
    <row r="144" spans="1:65" s="2" customFormat="1" ht="16.5" customHeight="1">
      <c r="A144" s="31"/>
      <c r="B144" s="32"/>
      <c r="C144" s="183" t="s">
        <v>171</v>
      </c>
      <c r="D144" s="183" t="s">
        <v>118</v>
      </c>
      <c r="E144" s="184" t="s">
        <v>172</v>
      </c>
      <c r="F144" s="185" t="s">
        <v>173</v>
      </c>
      <c r="G144" s="186" t="s">
        <v>157</v>
      </c>
      <c r="H144" s="187">
        <v>80</v>
      </c>
      <c r="I144" s="188"/>
      <c r="J144" s="189">
        <f>ROUND(I144*H144,2)</f>
        <v>0</v>
      </c>
      <c r="K144" s="185" t="s">
        <v>122</v>
      </c>
      <c r="L144" s="36"/>
      <c r="M144" s="190" t="s">
        <v>1</v>
      </c>
      <c r="N144" s="191" t="s">
        <v>38</v>
      </c>
      <c r="O144" s="68"/>
      <c r="P144" s="192">
        <f>O144*H144</f>
        <v>0</v>
      </c>
      <c r="Q144" s="192">
        <v>0</v>
      </c>
      <c r="R144" s="192">
        <f>Q144*H144</f>
        <v>0</v>
      </c>
      <c r="S144" s="192">
        <v>0</v>
      </c>
      <c r="T144" s="193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4" t="s">
        <v>123</v>
      </c>
      <c r="AT144" s="194" t="s">
        <v>118</v>
      </c>
      <c r="AU144" s="194" t="s">
        <v>83</v>
      </c>
      <c r="AY144" s="14" t="s">
        <v>115</v>
      </c>
      <c r="BE144" s="195">
        <f>IF(N144="základní",J144,0)</f>
        <v>0</v>
      </c>
      <c r="BF144" s="195">
        <f>IF(N144="snížená",J144,0)</f>
        <v>0</v>
      </c>
      <c r="BG144" s="195">
        <f>IF(N144="zákl. přenesená",J144,0)</f>
        <v>0</v>
      </c>
      <c r="BH144" s="195">
        <f>IF(N144="sníž. přenesená",J144,0)</f>
        <v>0</v>
      </c>
      <c r="BI144" s="195">
        <f>IF(N144="nulová",J144,0)</f>
        <v>0</v>
      </c>
      <c r="BJ144" s="14" t="s">
        <v>81</v>
      </c>
      <c r="BK144" s="195">
        <f>ROUND(I144*H144,2)</f>
        <v>0</v>
      </c>
      <c r="BL144" s="14" t="s">
        <v>123</v>
      </c>
      <c r="BM144" s="194" t="s">
        <v>174</v>
      </c>
    </row>
    <row r="145" spans="1:65" s="2" customFormat="1" ht="58.5">
      <c r="A145" s="31"/>
      <c r="B145" s="32"/>
      <c r="C145" s="33"/>
      <c r="D145" s="196" t="s">
        <v>125</v>
      </c>
      <c r="E145" s="33"/>
      <c r="F145" s="197" t="s">
        <v>175</v>
      </c>
      <c r="G145" s="33"/>
      <c r="H145" s="33"/>
      <c r="I145" s="198"/>
      <c r="J145" s="33"/>
      <c r="K145" s="33"/>
      <c r="L145" s="36"/>
      <c r="M145" s="199"/>
      <c r="N145" s="200"/>
      <c r="O145" s="68"/>
      <c r="P145" s="68"/>
      <c r="Q145" s="68"/>
      <c r="R145" s="68"/>
      <c r="S145" s="68"/>
      <c r="T145" s="69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4" t="s">
        <v>125</v>
      </c>
      <c r="AU145" s="14" t="s">
        <v>83</v>
      </c>
    </row>
    <row r="146" spans="1:65" s="2" customFormat="1" ht="19.5">
      <c r="A146" s="31"/>
      <c r="B146" s="32"/>
      <c r="C146" s="33"/>
      <c r="D146" s="196" t="s">
        <v>152</v>
      </c>
      <c r="E146" s="33"/>
      <c r="F146" s="201" t="s">
        <v>176</v>
      </c>
      <c r="G146" s="33"/>
      <c r="H146" s="33"/>
      <c r="I146" s="198"/>
      <c r="J146" s="33"/>
      <c r="K146" s="33"/>
      <c r="L146" s="36"/>
      <c r="M146" s="199"/>
      <c r="N146" s="200"/>
      <c r="O146" s="68"/>
      <c r="P146" s="68"/>
      <c r="Q146" s="68"/>
      <c r="R146" s="68"/>
      <c r="S146" s="68"/>
      <c r="T146" s="69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4" t="s">
        <v>152</v>
      </c>
      <c r="AU146" s="14" t="s">
        <v>83</v>
      </c>
    </row>
    <row r="147" spans="1:65" s="2" customFormat="1" ht="24.2" customHeight="1">
      <c r="A147" s="31"/>
      <c r="B147" s="32"/>
      <c r="C147" s="183" t="s">
        <v>177</v>
      </c>
      <c r="D147" s="183" t="s">
        <v>118</v>
      </c>
      <c r="E147" s="184" t="s">
        <v>178</v>
      </c>
      <c r="F147" s="185" t="s">
        <v>179</v>
      </c>
      <c r="G147" s="186" t="s">
        <v>180</v>
      </c>
      <c r="H147" s="187">
        <v>225</v>
      </c>
      <c r="I147" s="188"/>
      <c r="J147" s="189">
        <f>ROUND(I147*H147,2)</f>
        <v>0</v>
      </c>
      <c r="K147" s="185" t="s">
        <v>122</v>
      </c>
      <c r="L147" s="36"/>
      <c r="M147" s="190" t="s">
        <v>1</v>
      </c>
      <c r="N147" s="191" t="s">
        <v>38</v>
      </c>
      <c r="O147" s="68"/>
      <c r="P147" s="192">
        <f>O147*H147</f>
        <v>0</v>
      </c>
      <c r="Q147" s="192">
        <v>0</v>
      </c>
      <c r="R147" s="192">
        <f>Q147*H147</f>
        <v>0</v>
      </c>
      <c r="S147" s="192">
        <v>0</v>
      </c>
      <c r="T147" s="193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4" t="s">
        <v>123</v>
      </c>
      <c r="AT147" s="194" t="s">
        <v>118</v>
      </c>
      <c r="AU147" s="194" t="s">
        <v>83</v>
      </c>
      <c r="AY147" s="14" t="s">
        <v>115</v>
      </c>
      <c r="BE147" s="195">
        <f>IF(N147="základní",J147,0)</f>
        <v>0</v>
      </c>
      <c r="BF147" s="195">
        <f>IF(N147="snížená",J147,0)</f>
        <v>0</v>
      </c>
      <c r="BG147" s="195">
        <f>IF(N147="zákl. přenesená",J147,0)</f>
        <v>0</v>
      </c>
      <c r="BH147" s="195">
        <f>IF(N147="sníž. přenesená",J147,0)</f>
        <v>0</v>
      </c>
      <c r="BI147" s="195">
        <f>IF(N147="nulová",J147,0)</f>
        <v>0</v>
      </c>
      <c r="BJ147" s="14" t="s">
        <v>81</v>
      </c>
      <c r="BK147" s="195">
        <f>ROUND(I147*H147,2)</f>
        <v>0</v>
      </c>
      <c r="BL147" s="14" t="s">
        <v>123</v>
      </c>
      <c r="BM147" s="194" t="s">
        <v>181</v>
      </c>
    </row>
    <row r="148" spans="1:65" s="2" customFormat="1" ht="58.5">
      <c r="A148" s="31"/>
      <c r="B148" s="32"/>
      <c r="C148" s="33"/>
      <c r="D148" s="196" t="s">
        <v>125</v>
      </c>
      <c r="E148" s="33"/>
      <c r="F148" s="197" t="s">
        <v>182</v>
      </c>
      <c r="G148" s="33"/>
      <c r="H148" s="33"/>
      <c r="I148" s="198"/>
      <c r="J148" s="33"/>
      <c r="K148" s="33"/>
      <c r="L148" s="36"/>
      <c r="M148" s="199"/>
      <c r="N148" s="200"/>
      <c r="O148" s="68"/>
      <c r="P148" s="68"/>
      <c r="Q148" s="68"/>
      <c r="R148" s="68"/>
      <c r="S148" s="68"/>
      <c r="T148" s="69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4" t="s">
        <v>125</v>
      </c>
      <c r="AU148" s="14" t="s">
        <v>83</v>
      </c>
    </row>
    <row r="149" spans="1:65" s="2" customFormat="1" ht="24.2" customHeight="1">
      <c r="A149" s="31"/>
      <c r="B149" s="32"/>
      <c r="C149" s="183" t="s">
        <v>183</v>
      </c>
      <c r="D149" s="183" t="s">
        <v>118</v>
      </c>
      <c r="E149" s="184" t="s">
        <v>184</v>
      </c>
      <c r="F149" s="185" t="s">
        <v>185</v>
      </c>
      <c r="G149" s="186" t="s">
        <v>186</v>
      </c>
      <c r="H149" s="187">
        <v>1.5</v>
      </c>
      <c r="I149" s="188"/>
      <c r="J149" s="189">
        <f>ROUND(I149*H149,2)</f>
        <v>0</v>
      </c>
      <c r="K149" s="185" t="s">
        <v>122</v>
      </c>
      <c r="L149" s="36"/>
      <c r="M149" s="190" t="s">
        <v>1</v>
      </c>
      <c r="N149" s="191" t="s">
        <v>38</v>
      </c>
      <c r="O149" s="68"/>
      <c r="P149" s="192">
        <f>O149*H149</f>
        <v>0</v>
      </c>
      <c r="Q149" s="192">
        <v>0</v>
      </c>
      <c r="R149" s="192">
        <f>Q149*H149</f>
        <v>0</v>
      </c>
      <c r="S149" s="192">
        <v>0</v>
      </c>
      <c r="T149" s="193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4" t="s">
        <v>123</v>
      </c>
      <c r="AT149" s="194" t="s">
        <v>118</v>
      </c>
      <c r="AU149" s="194" t="s">
        <v>83</v>
      </c>
      <c r="AY149" s="14" t="s">
        <v>115</v>
      </c>
      <c r="BE149" s="195">
        <f>IF(N149="základní",J149,0)</f>
        <v>0</v>
      </c>
      <c r="BF149" s="195">
        <f>IF(N149="snížená",J149,0)</f>
        <v>0</v>
      </c>
      <c r="BG149" s="195">
        <f>IF(N149="zákl. přenesená",J149,0)</f>
        <v>0</v>
      </c>
      <c r="BH149" s="195">
        <f>IF(N149="sníž. přenesená",J149,0)</f>
        <v>0</v>
      </c>
      <c r="BI149" s="195">
        <f>IF(N149="nulová",J149,0)</f>
        <v>0</v>
      </c>
      <c r="BJ149" s="14" t="s">
        <v>81</v>
      </c>
      <c r="BK149" s="195">
        <f>ROUND(I149*H149,2)</f>
        <v>0</v>
      </c>
      <c r="BL149" s="14" t="s">
        <v>123</v>
      </c>
      <c r="BM149" s="194" t="s">
        <v>187</v>
      </c>
    </row>
    <row r="150" spans="1:65" s="2" customFormat="1" ht="78">
      <c r="A150" s="31"/>
      <c r="B150" s="32"/>
      <c r="C150" s="33"/>
      <c r="D150" s="196" t="s">
        <v>125</v>
      </c>
      <c r="E150" s="33"/>
      <c r="F150" s="197" t="s">
        <v>188</v>
      </c>
      <c r="G150" s="33"/>
      <c r="H150" s="33"/>
      <c r="I150" s="198"/>
      <c r="J150" s="33"/>
      <c r="K150" s="33"/>
      <c r="L150" s="36"/>
      <c r="M150" s="199"/>
      <c r="N150" s="200"/>
      <c r="O150" s="68"/>
      <c r="P150" s="68"/>
      <c r="Q150" s="68"/>
      <c r="R150" s="68"/>
      <c r="S150" s="68"/>
      <c r="T150" s="69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4" t="s">
        <v>125</v>
      </c>
      <c r="AU150" s="14" t="s">
        <v>83</v>
      </c>
    </row>
    <row r="151" spans="1:65" s="2" customFormat="1" ht="19.5">
      <c r="A151" s="31"/>
      <c r="B151" s="32"/>
      <c r="C151" s="33"/>
      <c r="D151" s="196" t="s">
        <v>152</v>
      </c>
      <c r="E151" s="33"/>
      <c r="F151" s="201" t="s">
        <v>153</v>
      </c>
      <c r="G151" s="33"/>
      <c r="H151" s="33"/>
      <c r="I151" s="198"/>
      <c r="J151" s="33"/>
      <c r="K151" s="33"/>
      <c r="L151" s="36"/>
      <c r="M151" s="199"/>
      <c r="N151" s="200"/>
      <c r="O151" s="68"/>
      <c r="P151" s="68"/>
      <c r="Q151" s="68"/>
      <c r="R151" s="68"/>
      <c r="S151" s="68"/>
      <c r="T151" s="69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4" t="s">
        <v>152</v>
      </c>
      <c r="AU151" s="14" t="s">
        <v>83</v>
      </c>
    </row>
    <row r="152" spans="1:65" s="2" customFormat="1" ht="16.5" customHeight="1">
      <c r="A152" s="31"/>
      <c r="B152" s="32"/>
      <c r="C152" s="183" t="s">
        <v>189</v>
      </c>
      <c r="D152" s="183" t="s">
        <v>118</v>
      </c>
      <c r="E152" s="184" t="s">
        <v>190</v>
      </c>
      <c r="F152" s="185" t="s">
        <v>191</v>
      </c>
      <c r="G152" s="186" t="s">
        <v>157</v>
      </c>
      <c r="H152" s="187">
        <v>775</v>
      </c>
      <c r="I152" s="188"/>
      <c r="J152" s="189">
        <f>ROUND(I152*H152,2)</f>
        <v>0</v>
      </c>
      <c r="K152" s="185" t="s">
        <v>122</v>
      </c>
      <c r="L152" s="36"/>
      <c r="M152" s="190" t="s">
        <v>1</v>
      </c>
      <c r="N152" s="191" t="s">
        <v>38</v>
      </c>
      <c r="O152" s="68"/>
      <c r="P152" s="192">
        <f>O152*H152</f>
        <v>0</v>
      </c>
      <c r="Q152" s="192">
        <v>0</v>
      </c>
      <c r="R152" s="192">
        <f>Q152*H152</f>
        <v>0</v>
      </c>
      <c r="S152" s="192">
        <v>0</v>
      </c>
      <c r="T152" s="193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4" t="s">
        <v>123</v>
      </c>
      <c r="AT152" s="194" t="s">
        <v>118</v>
      </c>
      <c r="AU152" s="194" t="s">
        <v>83</v>
      </c>
      <c r="AY152" s="14" t="s">
        <v>115</v>
      </c>
      <c r="BE152" s="195">
        <f>IF(N152="základní",J152,0)</f>
        <v>0</v>
      </c>
      <c r="BF152" s="195">
        <f>IF(N152="snížená",J152,0)</f>
        <v>0</v>
      </c>
      <c r="BG152" s="195">
        <f>IF(N152="zákl. přenesená",J152,0)</f>
        <v>0</v>
      </c>
      <c r="BH152" s="195">
        <f>IF(N152="sníž. přenesená",J152,0)</f>
        <v>0</v>
      </c>
      <c r="BI152" s="195">
        <f>IF(N152="nulová",J152,0)</f>
        <v>0</v>
      </c>
      <c r="BJ152" s="14" t="s">
        <v>81</v>
      </c>
      <c r="BK152" s="195">
        <f>ROUND(I152*H152,2)</f>
        <v>0</v>
      </c>
      <c r="BL152" s="14" t="s">
        <v>123</v>
      </c>
      <c r="BM152" s="194" t="s">
        <v>192</v>
      </c>
    </row>
    <row r="153" spans="1:65" s="2" customFormat="1" ht="39">
      <c r="A153" s="31"/>
      <c r="B153" s="32"/>
      <c r="C153" s="33"/>
      <c r="D153" s="196" t="s">
        <v>125</v>
      </c>
      <c r="E153" s="33"/>
      <c r="F153" s="197" t="s">
        <v>193</v>
      </c>
      <c r="G153" s="33"/>
      <c r="H153" s="33"/>
      <c r="I153" s="198"/>
      <c r="J153" s="33"/>
      <c r="K153" s="33"/>
      <c r="L153" s="36"/>
      <c r="M153" s="199"/>
      <c r="N153" s="200"/>
      <c r="O153" s="68"/>
      <c r="P153" s="68"/>
      <c r="Q153" s="68"/>
      <c r="R153" s="68"/>
      <c r="S153" s="68"/>
      <c r="T153" s="69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4" t="s">
        <v>125</v>
      </c>
      <c r="AU153" s="14" t="s">
        <v>83</v>
      </c>
    </row>
    <row r="154" spans="1:65" s="2" customFormat="1" ht="16.5" customHeight="1">
      <c r="A154" s="31"/>
      <c r="B154" s="32"/>
      <c r="C154" s="183" t="s">
        <v>194</v>
      </c>
      <c r="D154" s="183" t="s">
        <v>118</v>
      </c>
      <c r="E154" s="184" t="s">
        <v>195</v>
      </c>
      <c r="F154" s="185" t="s">
        <v>196</v>
      </c>
      <c r="G154" s="186" t="s">
        <v>157</v>
      </c>
      <c r="H154" s="187">
        <v>4600</v>
      </c>
      <c r="I154" s="188"/>
      <c r="J154" s="189">
        <f>ROUND(I154*H154,2)</f>
        <v>0</v>
      </c>
      <c r="K154" s="185" t="s">
        <v>122</v>
      </c>
      <c r="L154" s="36"/>
      <c r="M154" s="190" t="s">
        <v>1</v>
      </c>
      <c r="N154" s="191" t="s">
        <v>38</v>
      </c>
      <c r="O154" s="68"/>
      <c r="P154" s="192">
        <f>O154*H154</f>
        <v>0</v>
      </c>
      <c r="Q154" s="192">
        <v>0</v>
      </c>
      <c r="R154" s="192">
        <f>Q154*H154</f>
        <v>0</v>
      </c>
      <c r="S154" s="192">
        <v>0</v>
      </c>
      <c r="T154" s="193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4" t="s">
        <v>123</v>
      </c>
      <c r="AT154" s="194" t="s">
        <v>118</v>
      </c>
      <c r="AU154" s="194" t="s">
        <v>83</v>
      </c>
      <c r="AY154" s="14" t="s">
        <v>115</v>
      </c>
      <c r="BE154" s="195">
        <f>IF(N154="základní",J154,0)</f>
        <v>0</v>
      </c>
      <c r="BF154" s="195">
        <f>IF(N154="snížená",J154,0)</f>
        <v>0</v>
      </c>
      <c r="BG154" s="195">
        <f>IF(N154="zákl. přenesená",J154,0)</f>
        <v>0</v>
      </c>
      <c r="BH154" s="195">
        <f>IF(N154="sníž. přenesená",J154,0)</f>
        <v>0</v>
      </c>
      <c r="BI154" s="195">
        <f>IF(N154="nulová",J154,0)</f>
        <v>0</v>
      </c>
      <c r="BJ154" s="14" t="s">
        <v>81</v>
      </c>
      <c r="BK154" s="195">
        <f>ROUND(I154*H154,2)</f>
        <v>0</v>
      </c>
      <c r="BL154" s="14" t="s">
        <v>123</v>
      </c>
      <c r="BM154" s="194" t="s">
        <v>197</v>
      </c>
    </row>
    <row r="155" spans="1:65" s="2" customFormat="1" ht="29.25">
      <c r="A155" s="31"/>
      <c r="B155" s="32"/>
      <c r="C155" s="33"/>
      <c r="D155" s="196" t="s">
        <v>125</v>
      </c>
      <c r="E155" s="33"/>
      <c r="F155" s="197" t="s">
        <v>198</v>
      </c>
      <c r="G155" s="33"/>
      <c r="H155" s="33"/>
      <c r="I155" s="198"/>
      <c r="J155" s="33"/>
      <c r="K155" s="33"/>
      <c r="L155" s="36"/>
      <c r="M155" s="199"/>
      <c r="N155" s="200"/>
      <c r="O155" s="68"/>
      <c r="P155" s="68"/>
      <c r="Q155" s="68"/>
      <c r="R155" s="68"/>
      <c r="S155" s="68"/>
      <c r="T155" s="69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4" t="s">
        <v>125</v>
      </c>
      <c r="AU155" s="14" t="s">
        <v>83</v>
      </c>
    </row>
    <row r="156" spans="1:65" s="2" customFormat="1" ht="19.5">
      <c r="A156" s="31"/>
      <c r="B156" s="32"/>
      <c r="C156" s="33"/>
      <c r="D156" s="196" t="s">
        <v>152</v>
      </c>
      <c r="E156" s="33"/>
      <c r="F156" s="201" t="s">
        <v>199</v>
      </c>
      <c r="G156" s="33"/>
      <c r="H156" s="33"/>
      <c r="I156" s="198"/>
      <c r="J156" s="33"/>
      <c r="K156" s="33"/>
      <c r="L156" s="36"/>
      <c r="M156" s="199"/>
      <c r="N156" s="200"/>
      <c r="O156" s="68"/>
      <c r="P156" s="68"/>
      <c r="Q156" s="68"/>
      <c r="R156" s="68"/>
      <c r="S156" s="68"/>
      <c r="T156" s="69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4" t="s">
        <v>152</v>
      </c>
      <c r="AU156" s="14" t="s">
        <v>83</v>
      </c>
    </row>
    <row r="157" spans="1:65" s="2" customFormat="1" ht="33" customHeight="1">
      <c r="A157" s="31"/>
      <c r="B157" s="32"/>
      <c r="C157" s="183" t="s">
        <v>8</v>
      </c>
      <c r="D157" s="183" t="s">
        <v>118</v>
      </c>
      <c r="E157" s="184" t="s">
        <v>200</v>
      </c>
      <c r="F157" s="185" t="s">
        <v>201</v>
      </c>
      <c r="G157" s="186" t="s">
        <v>149</v>
      </c>
      <c r="H157" s="187">
        <v>1500</v>
      </c>
      <c r="I157" s="188"/>
      <c r="J157" s="189">
        <f>ROUND(I157*H157,2)</f>
        <v>0</v>
      </c>
      <c r="K157" s="185" t="s">
        <v>122</v>
      </c>
      <c r="L157" s="36"/>
      <c r="M157" s="190" t="s">
        <v>1</v>
      </c>
      <c r="N157" s="191" t="s">
        <v>38</v>
      </c>
      <c r="O157" s="68"/>
      <c r="P157" s="192">
        <f>O157*H157</f>
        <v>0</v>
      </c>
      <c r="Q157" s="192">
        <v>0</v>
      </c>
      <c r="R157" s="192">
        <f>Q157*H157</f>
        <v>0</v>
      </c>
      <c r="S157" s="192">
        <v>0</v>
      </c>
      <c r="T157" s="193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4" t="s">
        <v>123</v>
      </c>
      <c r="AT157" s="194" t="s">
        <v>118</v>
      </c>
      <c r="AU157" s="194" t="s">
        <v>83</v>
      </c>
      <c r="AY157" s="14" t="s">
        <v>115</v>
      </c>
      <c r="BE157" s="195">
        <f>IF(N157="základní",J157,0)</f>
        <v>0</v>
      </c>
      <c r="BF157" s="195">
        <f>IF(N157="snížená",J157,0)</f>
        <v>0</v>
      </c>
      <c r="BG157" s="195">
        <f>IF(N157="zákl. přenesená",J157,0)</f>
        <v>0</v>
      </c>
      <c r="BH157" s="195">
        <f>IF(N157="sníž. přenesená",J157,0)</f>
        <v>0</v>
      </c>
      <c r="BI157" s="195">
        <f>IF(N157="nulová",J157,0)</f>
        <v>0</v>
      </c>
      <c r="BJ157" s="14" t="s">
        <v>81</v>
      </c>
      <c r="BK157" s="195">
        <f>ROUND(I157*H157,2)</f>
        <v>0</v>
      </c>
      <c r="BL157" s="14" t="s">
        <v>123</v>
      </c>
      <c r="BM157" s="194" t="s">
        <v>202</v>
      </c>
    </row>
    <row r="158" spans="1:65" s="2" customFormat="1" ht="68.25">
      <c r="A158" s="31"/>
      <c r="B158" s="32"/>
      <c r="C158" s="33"/>
      <c r="D158" s="196" t="s">
        <v>125</v>
      </c>
      <c r="E158" s="33"/>
      <c r="F158" s="197" t="s">
        <v>203</v>
      </c>
      <c r="G158" s="33"/>
      <c r="H158" s="33"/>
      <c r="I158" s="198"/>
      <c r="J158" s="33"/>
      <c r="K158" s="33"/>
      <c r="L158" s="36"/>
      <c r="M158" s="199"/>
      <c r="N158" s="200"/>
      <c r="O158" s="68"/>
      <c r="P158" s="68"/>
      <c r="Q158" s="68"/>
      <c r="R158" s="68"/>
      <c r="S158" s="68"/>
      <c r="T158" s="69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4" t="s">
        <v>125</v>
      </c>
      <c r="AU158" s="14" t="s">
        <v>83</v>
      </c>
    </row>
    <row r="159" spans="1:65" s="2" customFormat="1" ht="19.5">
      <c r="A159" s="31"/>
      <c r="B159" s="32"/>
      <c r="C159" s="33"/>
      <c r="D159" s="196" t="s">
        <v>152</v>
      </c>
      <c r="E159" s="33"/>
      <c r="F159" s="201" t="s">
        <v>204</v>
      </c>
      <c r="G159" s="33"/>
      <c r="H159" s="33"/>
      <c r="I159" s="198"/>
      <c r="J159" s="33"/>
      <c r="K159" s="33"/>
      <c r="L159" s="36"/>
      <c r="M159" s="199"/>
      <c r="N159" s="200"/>
      <c r="O159" s="68"/>
      <c r="P159" s="68"/>
      <c r="Q159" s="68"/>
      <c r="R159" s="68"/>
      <c r="S159" s="68"/>
      <c r="T159" s="69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4" t="s">
        <v>152</v>
      </c>
      <c r="AU159" s="14" t="s">
        <v>83</v>
      </c>
    </row>
    <row r="160" spans="1:65" s="2" customFormat="1" ht="16.5" customHeight="1">
      <c r="A160" s="31"/>
      <c r="B160" s="32"/>
      <c r="C160" s="183" t="s">
        <v>205</v>
      </c>
      <c r="D160" s="183" t="s">
        <v>118</v>
      </c>
      <c r="E160" s="184" t="s">
        <v>206</v>
      </c>
      <c r="F160" s="185" t="s">
        <v>207</v>
      </c>
      <c r="G160" s="186" t="s">
        <v>157</v>
      </c>
      <c r="H160" s="187">
        <v>120</v>
      </c>
      <c r="I160" s="188"/>
      <c r="J160" s="189">
        <f>ROUND(I160*H160,2)</f>
        <v>0</v>
      </c>
      <c r="K160" s="185" t="s">
        <v>122</v>
      </c>
      <c r="L160" s="36"/>
      <c r="M160" s="190" t="s">
        <v>1</v>
      </c>
      <c r="N160" s="191" t="s">
        <v>38</v>
      </c>
      <c r="O160" s="68"/>
      <c r="P160" s="192">
        <f>O160*H160</f>
        <v>0</v>
      </c>
      <c r="Q160" s="192">
        <v>0</v>
      </c>
      <c r="R160" s="192">
        <f>Q160*H160</f>
        <v>0</v>
      </c>
      <c r="S160" s="192">
        <v>0</v>
      </c>
      <c r="T160" s="193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4" t="s">
        <v>123</v>
      </c>
      <c r="AT160" s="194" t="s">
        <v>118</v>
      </c>
      <c r="AU160" s="194" t="s">
        <v>83</v>
      </c>
      <c r="AY160" s="14" t="s">
        <v>115</v>
      </c>
      <c r="BE160" s="195">
        <f>IF(N160="základní",J160,0)</f>
        <v>0</v>
      </c>
      <c r="BF160" s="195">
        <f>IF(N160="snížená",J160,0)</f>
        <v>0</v>
      </c>
      <c r="BG160" s="195">
        <f>IF(N160="zákl. přenesená",J160,0)</f>
        <v>0</v>
      </c>
      <c r="BH160" s="195">
        <f>IF(N160="sníž. přenesená",J160,0)</f>
        <v>0</v>
      </c>
      <c r="BI160" s="195">
        <f>IF(N160="nulová",J160,0)</f>
        <v>0</v>
      </c>
      <c r="BJ160" s="14" t="s">
        <v>81</v>
      </c>
      <c r="BK160" s="195">
        <f>ROUND(I160*H160,2)</f>
        <v>0</v>
      </c>
      <c r="BL160" s="14" t="s">
        <v>123</v>
      </c>
      <c r="BM160" s="194" t="s">
        <v>208</v>
      </c>
    </row>
    <row r="161" spans="1:65" s="2" customFormat="1" ht="29.25">
      <c r="A161" s="31"/>
      <c r="B161" s="32"/>
      <c r="C161" s="33"/>
      <c r="D161" s="196" t="s">
        <v>125</v>
      </c>
      <c r="E161" s="33"/>
      <c r="F161" s="197" t="s">
        <v>209</v>
      </c>
      <c r="G161" s="33"/>
      <c r="H161" s="33"/>
      <c r="I161" s="198"/>
      <c r="J161" s="33"/>
      <c r="K161" s="33"/>
      <c r="L161" s="36"/>
      <c r="M161" s="199"/>
      <c r="N161" s="200"/>
      <c r="O161" s="68"/>
      <c r="P161" s="68"/>
      <c r="Q161" s="68"/>
      <c r="R161" s="68"/>
      <c r="S161" s="68"/>
      <c r="T161" s="69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4" t="s">
        <v>125</v>
      </c>
      <c r="AU161" s="14" t="s">
        <v>83</v>
      </c>
    </row>
    <row r="162" spans="1:65" s="2" customFormat="1" ht="19.5">
      <c r="A162" s="31"/>
      <c r="B162" s="32"/>
      <c r="C162" s="33"/>
      <c r="D162" s="196" t="s">
        <v>152</v>
      </c>
      <c r="E162" s="33"/>
      <c r="F162" s="201" t="s">
        <v>210</v>
      </c>
      <c r="G162" s="33"/>
      <c r="H162" s="33"/>
      <c r="I162" s="198"/>
      <c r="J162" s="33"/>
      <c r="K162" s="33"/>
      <c r="L162" s="36"/>
      <c r="M162" s="199"/>
      <c r="N162" s="200"/>
      <c r="O162" s="68"/>
      <c r="P162" s="68"/>
      <c r="Q162" s="68"/>
      <c r="R162" s="68"/>
      <c r="S162" s="68"/>
      <c r="T162" s="69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4" t="s">
        <v>152</v>
      </c>
      <c r="AU162" s="14" t="s">
        <v>83</v>
      </c>
    </row>
    <row r="163" spans="1:65" s="2" customFormat="1" ht="21.75" customHeight="1">
      <c r="A163" s="31"/>
      <c r="B163" s="32"/>
      <c r="C163" s="183" t="s">
        <v>211</v>
      </c>
      <c r="D163" s="183" t="s">
        <v>118</v>
      </c>
      <c r="E163" s="184" t="s">
        <v>212</v>
      </c>
      <c r="F163" s="185" t="s">
        <v>213</v>
      </c>
      <c r="G163" s="186" t="s">
        <v>214</v>
      </c>
      <c r="H163" s="187">
        <v>62</v>
      </c>
      <c r="I163" s="188"/>
      <c r="J163" s="189">
        <f>ROUND(I163*H163,2)</f>
        <v>0</v>
      </c>
      <c r="K163" s="185" t="s">
        <v>122</v>
      </c>
      <c r="L163" s="36"/>
      <c r="M163" s="190" t="s">
        <v>1</v>
      </c>
      <c r="N163" s="191" t="s">
        <v>38</v>
      </c>
      <c r="O163" s="68"/>
      <c r="P163" s="192">
        <f>O163*H163</f>
        <v>0</v>
      </c>
      <c r="Q163" s="192">
        <v>0</v>
      </c>
      <c r="R163" s="192">
        <f>Q163*H163</f>
        <v>0</v>
      </c>
      <c r="S163" s="192">
        <v>0</v>
      </c>
      <c r="T163" s="193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4" t="s">
        <v>123</v>
      </c>
      <c r="AT163" s="194" t="s">
        <v>118</v>
      </c>
      <c r="AU163" s="194" t="s">
        <v>83</v>
      </c>
      <c r="AY163" s="14" t="s">
        <v>115</v>
      </c>
      <c r="BE163" s="195">
        <f>IF(N163="základní",J163,0)</f>
        <v>0</v>
      </c>
      <c r="BF163" s="195">
        <f>IF(N163="snížená",J163,0)</f>
        <v>0</v>
      </c>
      <c r="BG163" s="195">
        <f>IF(N163="zákl. přenesená",J163,0)</f>
        <v>0</v>
      </c>
      <c r="BH163" s="195">
        <f>IF(N163="sníž. přenesená",J163,0)</f>
        <v>0</v>
      </c>
      <c r="BI163" s="195">
        <f>IF(N163="nulová",J163,0)</f>
        <v>0</v>
      </c>
      <c r="BJ163" s="14" t="s">
        <v>81</v>
      </c>
      <c r="BK163" s="195">
        <f>ROUND(I163*H163,2)</f>
        <v>0</v>
      </c>
      <c r="BL163" s="14" t="s">
        <v>123</v>
      </c>
      <c r="BM163" s="194" t="s">
        <v>215</v>
      </c>
    </row>
    <row r="164" spans="1:65" s="2" customFormat="1" ht="58.5">
      <c r="A164" s="31"/>
      <c r="B164" s="32"/>
      <c r="C164" s="33"/>
      <c r="D164" s="196" t="s">
        <v>125</v>
      </c>
      <c r="E164" s="33"/>
      <c r="F164" s="197" t="s">
        <v>216</v>
      </c>
      <c r="G164" s="33"/>
      <c r="H164" s="33"/>
      <c r="I164" s="198"/>
      <c r="J164" s="33"/>
      <c r="K164" s="33"/>
      <c r="L164" s="36"/>
      <c r="M164" s="199"/>
      <c r="N164" s="200"/>
      <c r="O164" s="68"/>
      <c r="P164" s="68"/>
      <c r="Q164" s="68"/>
      <c r="R164" s="68"/>
      <c r="S164" s="68"/>
      <c r="T164" s="69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4" t="s">
        <v>125</v>
      </c>
      <c r="AU164" s="14" t="s">
        <v>83</v>
      </c>
    </row>
    <row r="165" spans="1:65" s="2" customFormat="1" ht="19.5">
      <c r="A165" s="31"/>
      <c r="B165" s="32"/>
      <c r="C165" s="33"/>
      <c r="D165" s="196" t="s">
        <v>152</v>
      </c>
      <c r="E165" s="33"/>
      <c r="F165" s="201" t="s">
        <v>217</v>
      </c>
      <c r="G165" s="33"/>
      <c r="H165" s="33"/>
      <c r="I165" s="198"/>
      <c r="J165" s="33"/>
      <c r="K165" s="33"/>
      <c r="L165" s="36"/>
      <c r="M165" s="199"/>
      <c r="N165" s="200"/>
      <c r="O165" s="68"/>
      <c r="P165" s="68"/>
      <c r="Q165" s="68"/>
      <c r="R165" s="68"/>
      <c r="S165" s="68"/>
      <c r="T165" s="69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4" t="s">
        <v>152</v>
      </c>
      <c r="AU165" s="14" t="s">
        <v>83</v>
      </c>
    </row>
    <row r="166" spans="1:65" s="2" customFormat="1" ht="24.2" customHeight="1">
      <c r="A166" s="31"/>
      <c r="B166" s="32"/>
      <c r="C166" s="183" t="s">
        <v>218</v>
      </c>
      <c r="D166" s="183" t="s">
        <v>118</v>
      </c>
      <c r="E166" s="184" t="s">
        <v>219</v>
      </c>
      <c r="F166" s="185" t="s">
        <v>220</v>
      </c>
      <c r="G166" s="186" t="s">
        <v>186</v>
      </c>
      <c r="H166" s="187">
        <v>1</v>
      </c>
      <c r="I166" s="188"/>
      <c r="J166" s="189">
        <f>ROUND(I166*H166,2)</f>
        <v>0</v>
      </c>
      <c r="K166" s="185" t="s">
        <v>122</v>
      </c>
      <c r="L166" s="36"/>
      <c r="M166" s="190" t="s">
        <v>1</v>
      </c>
      <c r="N166" s="191" t="s">
        <v>38</v>
      </c>
      <c r="O166" s="68"/>
      <c r="P166" s="192">
        <f>O166*H166</f>
        <v>0</v>
      </c>
      <c r="Q166" s="192">
        <v>0</v>
      </c>
      <c r="R166" s="192">
        <f>Q166*H166</f>
        <v>0</v>
      </c>
      <c r="S166" s="192">
        <v>0</v>
      </c>
      <c r="T166" s="193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4" t="s">
        <v>123</v>
      </c>
      <c r="AT166" s="194" t="s">
        <v>118</v>
      </c>
      <c r="AU166" s="194" t="s">
        <v>83</v>
      </c>
      <c r="AY166" s="14" t="s">
        <v>115</v>
      </c>
      <c r="BE166" s="195">
        <f>IF(N166="základní",J166,0)</f>
        <v>0</v>
      </c>
      <c r="BF166" s="195">
        <f>IF(N166="snížená",J166,0)</f>
        <v>0</v>
      </c>
      <c r="BG166" s="195">
        <f>IF(N166="zákl. přenesená",J166,0)</f>
        <v>0</v>
      </c>
      <c r="BH166" s="195">
        <f>IF(N166="sníž. přenesená",J166,0)</f>
        <v>0</v>
      </c>
      <c r="BI166" s="195">
        <f>IF(N166="nulová",J166,0)</f>
        <v>0</v>
      </c>
      <c r="BJ166" s="14" t="s">
        <v>81</v>
      </c>
      <c r="BK166" s="195">
        <f>ROUND(I166*H166,2)</f>
        <v>0</v>
      </c>
      <c r="BL166" s="14" t="s">
        <v>123</v>
      </c>
      <c r="BM166" s="194" t="s">
        <v>221</v>
      </c>
    </row>
    <row r="167" spans="1:65" s="2" customFormat="1" ht="39">
      <c r="A167" s="31"/>
      <c r="B167" s="32"/>
      <c r="C167" s="33"/>
      <c r="D167" s="196" t="s">
        <v>125</v>
      </c>
      <c r="E167" s="33"/>
      <c r="F167" s="197" t="s">
        <v>222</v>
      </c>
      <c r="G167" s="33"/>
      <c r="H167" s="33"/>
      <c r="I167" s="198"/>
      <c r="J167" s="33"/>
      <c r="K167" s="33"/>
      <c r="L167" s="36"/>
      <c r="M167" s="199"/>
      <c r="N167" s="200"/>
      <c r="O167" s="68"/>
      <c r="P167" s="68"/>
      <c r="Q167" s="68"/>
      <c r="R167" s="68"/>
      <c r="S167" s="68"/>
      <c r="T167" s="69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4" t="s">
        <v>125</v>
      </c>
      <c r="AU167" s="14" t="s">
        <v>83</v>
      </c>
    </row>
    <row r="168" spans="1:65" s="2" customFormat="1" ht="24.2" customHeight="1">
      <c r="A168" s="31"/>
      <c r="B168" s="32"/>
      <c r="C168" s="183" t="s">
        <v>223</v>
      </c>
      <c r="D168" s="183" t="s">
        <v>118</v>
      </c>
      <c r="E168" s="184" t="s">
        <v>224</v>
      </c>
      <c r="F168" s="185" t="s">
        <v>225</v>
      </c>
      <c r="G168" s="186" t="s">
        <v>226</v>
      </c>
      <c r="H168" s="187">
        <v>66</v>
      </c>
      <c r="I168" s="188"/>
      <c r="J168" s="189">
        <f>ROUND(I168*H168,2)</f>
        <v>0</v>
      </c>
      <c r="K168" s="185" t="s">
        <v>122</v>
      </c>
      <c r="L168" s="36"/>
      <c r="M168" s="190" t="s">
        <v>1</v>
      </c>
      <c r="N168" s="191" t="s">
        <v>38</v>
      </c>
      <c r="O168" s="68"/>
      <c r="P168" s="192">
        <f>O168*H168</f>
        <v>0</v>
      </c>
      <c r="Q168" s="192">
        <v>0</v>
      </c>
      <c r="R168" s="192">
        <f>Q168*H168</f>
        <v>0</v>
      </c>
      <c r="S168" s="192">
        <v>0</v>
      </c>
      <c r="T168" s="193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4" t="s">
        <v>123</v>
      </c>
      <c r="AT168" s="194" t="s">
        <v>118</v>
      </c>
      <c r="AU168" s="194" t="s">
        <v>83</v>
      </c>
      <c r="AY168" s="14" t="s">
        <v>115</v>
      </c>
      <c r="BE168" s="195">
        <f>IF(N168="základní",J168,0)</f>
        <v>0</v>
      </c>
      <c r="BF168" s="195">
        <f>IF(N168="snížená",J168,0)</f>
        <v>0</v>
      </c>
      <c r="BG168" s="195">
        <f>IF(N168="zákl. přenesená",J168,0)</f>
        <v>0</v>
      </c>
      <c r="BH168" s="195">
        <f>IF(N168="sníž. přenesená",J168,0)</f>
        <v>0</v>
      </c>
      <c r="BI168" s="195">
        <f>IF(N168="nulová",J168,0)</f>
        <v>0</v>
      </c>
      <c r="BJ168" s="14" t="s">
        <v>81</v>
      </c>
      <c r="BK168" s="195">
        <f>ROUND(I168*H168,2)</f>
        <v>0</v>
      </c>
      <c r="BL168" s="14" t="s">
        <v>123</v>
      </c>
      <c r="BM168" s="194" t="s">
        <v>227</v>
      </c>
    </row>
    <row r="169" spans="1:65" s="2" customFormat="1" ht="68.25">
      <c r="A169" s="31"/>
      <c r="B169" s="32"/>
      <c r="C169" s="33"/>
      <c r="D169" s="196" t="s">
        <v>125</v>
      </c>
      <c r="E169" s="33"/>
      <c r="F169" s="197" t="s">
        <v>228</v>
      </c>
      <c r="G169" s="33"/>
      <c r="H169" s="33"/>
      <c r="I169" s="198"/>
      <c r="J169" s="33"/>
      <c r="K169" s="33"/>
      <c r="L169" s="36"/>
      <c r="M169" s="199"/>
      <c r="N169" s="200"/>
      <c r="O169" s="68"/>
      <c r="P169" s="68"/>
      <c r="Q169" s="68"/>
      <c r="R169" s="68"/>
      <c r="S169" s="68"/>
      <c r="T169" s="69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4" t="s">
        <v>125</v>
      </c>
      <c r="AU169" s="14" t="s">
        <v>83</v>
      </c>
    </row>
    <row r="170" spans="1:65" s="2" customFormat="1" ht="24.2" customHeight="1">
      <c r="A170" s="31"/>
      <c r="B170" s="32"/>
      <c r="C170" s="183" t="s">
        <v>229</v>
      </c>
      <c r="D170" s="183" t="s">
        <v>118</v>
      </c>
      <c r="E170" s="184" t="s">
        <v>230</v>
      </c>
      <c r="F170" s="185" t="s">
        <v>231</v>
      </c>
      <c r="G170" s="186" t="s">
        <v>226</v>
      </c>
      <c r="H170" s="187">
        <v>10</v>
      </c>
      <c r="I170" s="188"/>
      <c r="J170" s="189">
        <f>ROUND(I170*H170,2)</f>
        <v>0</v>
      </c>
      <c r="K170" s="185" t="s">
        <v>122</v>
      </c>
      <c r="L170" s="36"/>
      <c r="M170" s="190" t="s">
        <v>1</v>
      </c>
      <c r="N170" s="191" t="s">
        <v>38</v>
      </c>
      <c r="O170" s="68"/>
      <c r="P170" s="192">
        <f>O170*H170</f>
        <v>0</v>
      </c>
      <c r="Q170" s="192">
        <v>0</v>
      </c>
      <c r="R170" s="192">
        <f>Q170*H170</f>
        <v>0</v>
      </c>
      <c r="S170" s="192">
        <v>0</v>
      </c>
      <c r="T170" s="193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4" t="s">
        <v>123</v>
      </c>
      <c r="AT170" s="194" t="s">
        <v>118</v>
      </c>
      <c r="AU170" s="194" t="s">
        <v>83</v>
      </c>
      <c r="AY170" s="14" t="s">
        <v>115</v>
      </c>
      <c r="BE170" s="195">
        <f>IF(N170="základní",J170,0)</f>
        <v>0</v>
      </c>
      <c r="BF170" s="195">
        <f>IF(N170="snížená",J170,0)</f>
        <v>0</v>
      </c>
      <c r="BG170" s="195">
        <f>IF(N170="zákl. přenesená",J170,0)</f>
        <v>0</v>
      </c>
      <c r="BH170" s="195">
        <f>IF(N170="sníž. přenesená",J170,0)</f>
        <v>0</v>
      </c>
      <c r="BI170" s="195">
        <f>IF(N170="nulová",J170,0)</f>
        <v>0</v>
      </c>
      <c r="BJ170" s="14" t="s">
        <v>81</v>
      </c>
      <c r="BK170" s="195">
        <f>ROUND(I170*H170,2)</f>
        <v>0</v>
      </c>
      <c r="BL170" s="14" t="s">
        <v>123</v>
      </c>
      <c r="BM170" s="194" t="s">
        <v>232</v>
      </c>
    </row>
    <row r="171" spans="1:65" s="2" customFormat="1" ht="68.25">
      <c r="A171" s="31"/>
      <c r="B171" s="32"/>
      <c r="C171" s="33"/>
      <c r="D171" s="196" t="s">
        <v>125</v>
      </c>
      <c r="E171" s="33"/>
      <c r="F171" s="197" t="s">
        <v>233</v>
      </c>
      <c r="G171" s="33"/>
      <c r="H171" s="33"/>
      <c r="I171" s="198"/>
      <c r="J171" s="33"/>
      <c r="K171" s="33"/>
      <c r="L171" s="36"/>
      <c r="M171" s="199"/>
      <c r="N171" s="200"/>
      <c r="O171" s="68"/>
      <c r="P171" s="68"/>
      <c r="Q171" s="68"/>
      <c r="R171" s="68"/>
      <c r="S171" s="68"/>
      <c r="T171" s="69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4" t="s">
        <v>125</v>
      </c>
      <c r="AU171" s="14" t="s">
        <v>83</v>
      </c>
    </row>
    <row r="172" spans="1:65" s="2" customFormat="1" ht="24.2" customHeight="1">
      <c r="A172" s="31"/>
      <c r="B172" s="32"/>
      <c r="C172" s="183" t="s">
        <v>7</v>
      </c>
      <c r="D172" s="183" t="s">
        <v>118</v>
      </c>
      <c r="E172" s="184" t="s">
        <v>234</v>
      </c>
      <c r="F172" s="185" t="s">
        <v>235</v>
      </c>
      <c r="G172" s="186" t="s">
        <v>226</v>
      </c>
      <c r="H172" s="187">
        <v>6</v>
      </c>
      <c r="I172" s="188"/>
      <c r="J172" s="189">
        <f>ROUND(I172*H172,2)</f>
        <v>0</v>
      </c>
      <c r="K172" s="185" t="s">
        <v>122</v>
      </c>
      <c r="L172" s="36"/>
      <c r="M172" s="190" t="s">
        <v>1</v>
      </c>
      <c r="N172" s="191" t="s">
        <v>38</v>
      </c>
      <c r="O172" s="68"/>
      <c r="P172" s="192">
        <f>O172*H172</f>
        <v>0</v>
      </c>
      <c r="Q172" s="192">
        <v>0</v>
      </c>
      <c r="R172" s="192">
        <f>Q172*H172</f>
        <v>0</v>
      </c>
      <c r="S172" s="192">
        <v>0</v>
      </c>
      <c r="T172" s="193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4" t="s">
        <v>123</v>
      </c>
      <c r="AT172" s="194" t="s">
        <v>118</v>
      </c>
      <c r="AU172" s="194" t="s">
        <v>83</v>
      </c>
      <c r="AY172" s="14" t="s">
        <v>115</v>
      </c>
      <c r="BE172" s="195">
        <f>IF(N172="základní",J172,0)</f>
        <v>0</v>
      </c>
      <c r="BF172" s="195">
        <f>IF(N172="snížená",J172,0)</f>
        <v>0</v>
      </c>
      <c r="BG172" s="195">
        <f>IF(N172="zákl. přenesená",J172,0)</f>
        <v>0</v>
      </c>
      <c r="BH172" s="195">
        <f>IF(N172="sníž. přenesená",J172,0)</f>
        <v>0</v>
      </c>
      <c r="BI172" s="195">
        <f>IF(N172="nulová",J172,0)</f>
        <v>0</v>
      </c>
      <c r="BJ172" s="14" t="s">
        <v>81</v>
      </c>
      <c r="BK172" s="195">
        <f>ROUND(I172*H172,2)</f>
        <v>0</v>
      </c>
      <c r="BL172" s="14" t="s">
        <v>123</v>
      </c>
      <c r="BM172" s="194" t="s">
        <v>236</v>
      </c>
    </row>
    <row r="173" spans="1:65" s="2" customFormat="1" ht="58.5">
      <c r="A173" s="31"/>
      <c r="B173" s="32"/>
      <c r="C173" s="33"/>
      <c r="D173" s="196" t="s">
        <v>125</v>
      </c>
      <c r="E173" s="33"/>
      <c r="F173" s="197" t="s">
        <v>237</v>
      </c>
      <c r="G173" s="33"/>
      <c r="H173" s="33"/>
      <c r="I173" s="198"/>
      <c r="J173" s="33"/>
      <c r="K173" s="33"/>
      <c r="L173" s="36"/>
      <c r="M173" s="199"/>
      <c r="N173" s="200"/>
      <c r="O173" s="68"/>
      <c r="P173" s="68"/>
      <c r="Q173" s="68"/>
      <c r="R173" s="68"/>
      <c r="S173" s="68"/>
      <c r="T173" s="69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T173" s="14" t="s">
        <v>125</v>
      </c>
      <c r="AU173" s="14" t="s">
        <v>83</v>
      </c>
    </row>
    <row r="174" spans="1:65" s="2" customFormat="1" ht="44.25" customHeight="1">
      <c r="A174" s="31"/>
      <c r="B174" s="32"/>
      <c r="C174" s="183" t="s">
        <v>238</v>
      </c>
      <c r="D174" s="183" t="s">
        <v>118</v>
      </c>
      <c r="E174" s="184" t="s">
        <v>239</v>
      </c>
      <c r="F174" s="185" t="s">
        <v>240</v>
      </c>
      <c r="G174" s="186" t="s">
        <v>149</v>
      </c>
      <c r="H174" s="187">
        <v>1700</v>
      </c>
      <c r="I174" s="188"/>
      <c r="J174" s="189">
        <f>ROUND(I174*H174,2)</f>
        <v>0</v>
      </c>
      <c r="K174" s="185" t="s">
        <v>122</v>
      </c>
      <c r="L174" s="36"/>
      <c r="M174" s="190" t="s">
        <v>1</v>
      </c>
      <c r="N174" s="191" t="s">
        <v>38</v>
      </c>
      <c r="O174" s="68"/>
      <c r="P174" s="192">
        <f>O174*H174</f>
        <v>0</v>
      </c>
      <c r="Q174" s="192">
        <v>0</v>
      </c>
      <c r="R174" s="192">
        <f>Q174*H174</f>
        <v>0</v>
      </c>
      <c r="S174" s="192">
        <v>0</v>
      </c>
      <c r="T174" s="193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4" t="s">
        <v>123</v>
      </c>
      <c r="AT174" s="194" t="s">
        <v>118</v>
      </c>
      <c r="AU174" s="194" t="s">
        <v>83</v>
      </c>
      <c r="AY174" s="14" t="s">
        <v>115</v>
      </c>
      <c r="BE174" s="195">
        <f>IF(N174="základní",J174,0)</f>
        <v>0</v>
      </c>
      <c r="BF174" s="195">
        <f>IF(N174="snížená",J174,0)</f>
        <v>0</v>
      </c>
      <c r="BG174" s="195">
        <f>IF(N174="zákl. přenesená",J174,0)</f>
        <v>0</v>
      </c>
      <c r="BH174" s="195">
        <f>IF(N174="sníž. přenesená",J174,0)</f>
        <v>0</v>
      </c>
      <c r="BI174" s="195">
        <f>IF(N174="nulová",J174,0)</f>
        <v>0</v>
      </c>
      <c r="BJ174" s="14" t="s">
        <v>81</v>
      </c>
      <c r="BK174" s="195">
        <f>ROUND(I174*H174,2)</f>
        <v>0</v>
      </c>
      <c r="BL174" s="14" t="s">
        <v>123</v>
      </c>
      <c r="BM174" s="194" t="s">
        <v>241</v>
      </c>
    </row>
    <row r="175" spans="1:65" s="2" customFormat="1" ht="58.5">
      <c r="A175" s="31"/>
      <c r="B175" s="32"/>
      <c r="C175" s="33"/>
      <c r="D175" s="196" t="s">
        <v>125</v>
      </c>
      <c r="E175" s="33"/>
      <c r="F175" s="197" t="s">
        <v>242</v>
      </c>
      <c r="G175" s="33"/>
      <c r="H175" s="33"/>
      <c r="I175" s="198"/>
      <c r="J175" s="33"/>
      <c r="K175" s="33"/>
      <c r="L175" s="36"/>
      <c r="M175" s="199"/>
      <c r="N175" s="200"/>
      <c r="O175" s="68"/>
      <c r="P175" s="68"/>
      <c r="Q175" s="68"/>
      <c r="R175" s="68"/>
      <c r="S175" s="68"/>
      <c r="T175" s="69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4" t="s">
        <v>125</v>
      </c>
      <c r="AU175" s="14" t="s">
        <v>83</v>
      </c>
    </row>
    <row r="176" spans="1:65" s="2" customFormat="1" ht="19.5">
      <c r="A176" s="31"/>
      <c r="B176" s="32"/>
      <c r="C176" s="33"/>
      <c r="D176" s="196" t="s">
        <v>152</v>
      </c>
      <c r="E176" s="33"/>
      <c r="F176" s="201" t="s">
        <v>204</v>
      </c>
      <c r="G176" s="33"/>
      <c r="H176" s="33"/>
      <c r="I176" s="198"/>
      <c r="J176" s="33"/>
      <c r="K176" s="33"/>
      <c r="L176" s="36"/>
      <c r="M176" s="199"/>
      <c r="N176" s="200"/>
      <c r="O176" s="68"/>
      <c r="P176" s="68"/>
      <c r="Q176" s="68"/>
      <c r="R176" s="68"/>
      <c r="S176" s="68"/>
      <c r="T176" s="69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4" t="s">
        <v>152</v>
      </c>
      <c r="AU176" s="14" t="s">
        <v>83</v>
      </c>
    </row>
    <row r="177" spans="1:65" s="2" customFormat="1" ht="24.2" customHeight="1">
      <c r="A177" s="31"/>
      <c r="B177" s="32"/>
      <c r="C177" s="183" t="s">
        <v>243</v>
      </c>
      <c r="D177" s="183" t="s">
        <v>118</v>
      </c>
      <c r="E177" s="184" t="s">
        <v>244</v>
      </c>
      <c r="F177" s="185" t="s">
        <v>245</v>
      </c>
      <c r="G177" s="186" t="s">
        <v>149</v>
      </c>
      <c r="H177" s="187">
        <v>1700</v>
      </c>
      <c r="I177" s="188"/>
      <c r="J177" s="189">
        <f>ROUND(I177*H177,2)</f>
        <v>0</v>
      </c>
      <c r="K177" s="185" t="s">
        <v>122</v>
      </c>
      <c r="L177" s="36"/>
      <c r="M177" s="190" t="s">
        <v>1</v>
      </c>
      <c r="N177" s="191" t="s">
        <v>38</v>
      </c>
      <c r="O177" s="68"/>
      <c r="P177" s="192">
        <f>O177*H177</f>
        <v>0</v>
      </c>
      <c r="Q177" s="192">
        <v>0</v>
      </c>
      <c r="R177" s="192">
        <f>Q177*H177</f>
        <v>0</v>
      </c>
      <c r="S177" s="192">
        <v>0</v>
      </c>
      <c r="T177" s="193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4" t="s">
        <v>123</v>
      </c>
      <c r="AT177" s="194" t="s">
        <v>118</v>
      </c>
      <c r="AU177" s="194" t="s">
        <v>83</v>
      </c>
      <c r="AY177" s="14" t="s">
        <v>115</v>
      </c>
      <c r="BE177" s="195">
        <f>IF(N177="základní",J177,0)</f>
        <v>0</v>
      </c>
      <c r="BF177" s="195">
        <f>IF(N177="snížená",J177,0)</f>
        <v>0</v>
      </c>
      <c r="BG177" s="195">
        <f>IF(N177="zákl. přenesená",J177,0)</f>
        <v>0</v>
      </c>
      <c r="BH177" s="195">
        <f>IF(N177="sníž. přenesená",J177,0)</f>
        <v>0</v>
      </c>
      <c r="BI177" s="195">
        <f>IF(N177="nulová",J177,0)</f>
        <v>0</v>
      </c>
      <c r="BJ177" s="14" t="s">
        <v>81</v>
      </c>
      <c r="BK177" s="195">
        <f>ROUND(I177*H177,2)</f>
        <v>0</v>
      </c>
      <c r="BL177" s="14" t="s">
        <v>123</v>
      </c>
      <c r="BM177" s="194" t="s">
        <v>246</v>
      </c>
    </row>
    <row r="178" spans="1:65" s="2" customFormat="1" ht="29.25">
      <c r="A178" s="31"/>
      <c r="B178" s="32"/>
      <c r="C178" s="33"/>
      <c r="D178" s="196" t="s">
        <v>125</v>
      </c>
      <c r="E178" s="33"/>
      <c r="F178" s="197" t="s">
        <v>247</v>
      </c>
      <c r="G178" s="33"/>
      <c r="H178" s="33"/>
      <c r="I178" s="198"/>
      <c r="J178" s="33"/>
      <c r="K178" s="33"/>
      <c r="L178" s="36"/>
      <c r="M178" s="199"/>
      <c r="N178" s="200"/>
      <c r="O178" s="68"/>
      <c r="P178" s="68"/>
      <c r="Q178" s="68"/>
      <c r="R178" s="68"/>
      <c r="S178" s="68"/>
      <c r="T178" s="69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4" t="s">
        <v>125</v>
      </c>
      <c r="AU178" s="14" t="s">
        <v>83</v>
      </c>
    </row>
    <row r="179" spans="1:65" s="2" customFormat="1" ht="19.5">
      <c r="A179" s="31"/>
      <c r="B179" s="32"/>
      <c r="C179" s="33"/>
      <c r="D179" s="196" t="s">
        <v>152</v>
      </c>
      <c r="E179" s="33"/>
      <c r="F179" s="201" t="s">
        <v>204</v>
      </c>
      <c r="G179" s="33"/>
      <c r="H179" s="33"/>
      <c r="I179" s="198"/>
      <c r="J179" s="33"/>
      <c r="K179" s="33"/>
      <c r="L179" s="36"/>
      <c r="M179" s="199"/>
      <c r="N179" s="200"/>
      <c r="O179" s="68"/>
      <c r="P179" s="68"/>
      <c r="Q179" s="68"/>
      <c r="R179" s="68"/>
      <c r="S179" s="68"/>
      <c r="T179" s="69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4" t="s">
        <v>152</v>
      </c>
      <c r="AU179" s="14" t="s">
        <v>83</v>
      </c>
    </row>
    <row r="180" spans="1:65" s="12" customFormat="1" ht="22.9" customHeight="1">
      <c r="B180" s="167"/>
      <c r="C180" s="168"/>
      <c r="D180" s="169" t="s">
        <v>72</v>
      </c>
      <c r="E180" s="181" t="s">
        <v>248</v>
      </c>
      <c r="F180" s="181" t="s">
        <v>249</v>
      </c>
      <c r="G180" s="168"/>
      <c r="H180" s="168"/>
      <c r="I180" s="171"/>
      <c r="J180" s="182">
        <f>BK180</f>
        <v>0</v>
      </c>
      <c r="K180" s="168"/>
      <c r="L180" s="173"/>
      <c r="M180" s="174"/>
      <c r="N180" s="175"/>
      <c r="O180" s="175"/>
      <c r="P180" s="176">
        <f>SUM(P181:P182)</f>
        <v>0</v>
      </c>
      <c r="Q180" s="175"/>
      <c r="R180" s="176">
        <f>SUM(R181:R182)</f>
        <v>330</v>
      </c>
      <c r="S180" s="175"/>
      <c r="T180" s="177">
        <f>SUM(T181:T182)</f>
        <v>0</v>
      </c>
      <c r="AR180" s="178" t="s">
        <v>132</v>
      </c>
      <c r="AT180" s="179" t="s">
        <v>72</v>
      </c>
      <c r="AU180" s="179" t="s">
        <v>81</v>
      </c>
      <c r="AY180" s="178" t="s">
        <v>115</v>
      </c>
      <c r="BK180" s="180">
        <f>SUM(BK181:BK182)</f>
        <v>0</v>
      </c>
    </row>
    <row r="181" spans="1:65" s="2" customFormat="1" ht="21.75" customHeight="1">
      <c r="A181" s="31"/>
      <c r="B181" s="32"/>
      <c r="C181" s="202" t="s">
        <v>250</v>
      </c>
      <c r="D181" s="202" t="s">
        <v>248</v>
      </c>
      <c r="E181" s="203" t="s">
        <v>251</v>
      </c>
      <c r="F181" s="204" t="s">
        <v>252</v>
      </c>
      <c r="G181" s="205" t="s">
        <v>253</v>
      </c>
      <c r="H181" s="206">
        <v>330</v>
      </c>
      <c r="I181" s="207"/>
      <c r="J181" s="208">
        <f>ROUND(I181*H181,2)</f>
        <v>0</v>
      </c>
      <c r="K181" s="204" t="s">
        <v>122</v>
      </c>
      <c r="L181" s="209"/>
      <c r="M181" s="210" t="s">
        <v>1</v>
      </c>
      <c r="N181" s="211" t="s">
        <v>38</v>
      </c>
      <c r="O181" s="68"/>
      <c r="P181" s="192">
        <f>O181*H181</f>
        <v>0</v>
      </c>
      <c r="Q181" s="192">
        <v>1</v>
      </c>
      <c r="R181" s="192">
        <f>Q181*H181</f>
        <v>330</v>
      </c>
      <c r="S181" s="192">
        <v>0</v>
      </c>
      <c r="T181" s="193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4" t="s">
        <v>254</v>
      </c>
      <c r="AT181" s="194" t="s">
        <v>248</v>
      </c>
      <c r="AU181" s="194" t="s">
        <v>83</v>
      </c>
      <c r="AY181" s="14" t="s">
        <v>115</v>
      </c>
      <c r="BE181" s="195">
        <f>IF(N181="základní",J181,0)</f>
        <v>0</v>
      </c>
      <c r="BF181" s="195">
        <f>IF(N181="snížená",J181,0)</f>
        <v>0</v>
      </c>
      <c r="BG181" s="195">
        <f>IF(N181="zákl. přenesená",J181,0)</f>
        <v>0</v>
      </c>
      <c r="BH181" s="195">
        <f>IF(N181="sníž. přenesená",J181,0)</f>
        <v>0</v>
      </c>
      <c r="BI181" s="195">
        <f>IF(N181="nulová",J181,0)</f>
        <v>0</v>
      </c>
      <c r="BJ181" s="14" t="s">
        <v>81</v>
      </c>
      <c r="BK181" s="195">
        <f>ROUND(I181*H181,2)</f>
        <v>0</v>
      </c>
      <c r="BL181" s="14" t="s">
        <v>255</v>
      </c>
      <c r="BM181" s="194" t="s">
        <v>256</v>
      </c>
    </row>
    <row r="182" spans="1:65" s="2" customFormat="1">
      <c r="A182" s="31"/>
      <c r="B182" s="32"/>
      <c r="C182" s="33"/>
      <c r="D182" s="196" t="s">
        <v>125</v>
      </c>
      <c r="E182" s="33"/>
      <c r="F182" s="197" t="s">
        <v>252</v>
      </c>
      <c r="G182" s="33"/>
      <c r="H182" s="33"/>
      <c r="I182" s="198"/>
      <c r="J182" s="33"/>
      <c r="K182" s="33"/>
      <c r="L182" s="36"/>
      <c r="M182" s="199"/>
      <c r="N182" s="200"/>
      <c r="O182" s="68"/>
      <c r="P182" s="68"/>
      <c r="Q182" s="68"/>
      <c r="R182" s="68"/>
      <c r="S182" s="68"/>
      <c r="T182" s="69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T182" s="14" t="s">
        <v>125</v>
      </c>
      <c r="AU182" s="14" t="s">
        <v>83</v>
      </c>
    </row>
    <row r="183" spans="1:65" s="12" customFormat="1" ht="25.9" customHeight="1">
      <c r="B183" s="167"/>
      <c r="C183" s="168"/>
      <c r="D183" s="169" t="s">
        <v>72</v>
      </c>
      <c r="E183" s="170" t="s">
        <v>257</v>
      </c>
      <c r="F183" s="170" t="s">
        <v>258</v>
      </c>
      <c r="G183" s="168"/>
      <c r="H183" s="168"/>
      <c r="I183" s="171"/>
      <c r="J183" s="172">
        <f>BK183</f>
        <v>0</v>
      </c>
      <c r="K183" s="168"/>
      <c r="L183" s="173"/>
      <c r="M183" s="174"/>
      <c r="N183" s="175"/>
      <c r="O183" s="175"/>
      <c r="P183" s="176">
        <f>SUM(P184:P201)</f>
        <v>0</v>
      </c>
      <c r="Q183" s="175"/>
      <c r="R183" s="176">
        <f>SUM(R184:R201)</f>
        <v>0</v>
      </c>
      <c r="S183" s="175"/>
      <c r="T183" s="177">
        <f>SUM(T184:T201)</f>
        <v>0</v>
      </c>
      <c r="AR183" s="178" t="s">
        <v>123</v>
      </c>
      <c r="AT183" s="179" t="s">
        <v>72</v>
      </c>
      <c r="AU183" s="179" t="s">
        <v>73</v>
      </c>
      <c r="AY183" s="178" t="s">
        <v>115</v>
      </c>
      <c r="BK183" s="180">
        <f>SUM(BK184:BK201)</f>
        <v>0</v>
      </c>
    </row>
    <row r="184" spans="1:65" s="2" customFormat="1" ht="16.5" customHeight="1">
      <c r="A184" s="31"/>
      <c r="B184" s="32"/>
      <c r="C184" s="183" t="s">
        <v>259</v>
      </c>
      <c r="D184" s="183" t="s">
        <v>118</v>
      </c>
      <c r="E184" s="184" t="s">
        <v>260</v>
      </c>
      <c r="F184" s="185" t="s">
        <v>261</v>
      </c>
      <c r="G184" s="186" t="s">
        <v>157</v>
      </c>
      <c r="H184" s="187">
        <v>5</v>
      </c>
      <c r="I184" s="188"/>
      <c r="J184" s="189">
        <f>ROUND(I184*H184,2)</f>
        <v>0</v>
      </c>
      <c r="K184" s="185" t="s">
        <v>122</v>
      </c>
      <c r="L184" s="36"/>
      <c r="M184" s="190" t="s">
        <v>1</v>
      </c>
      <c r="N184" s="191" t="s">
        <v>38</v>
      </c>
      <c r="O184" s="68"/>
      <c r="P184" s="192">
        <f>O184*H184</f>
        <v>0</v>
      </c>
      <c r="Q184" s="192">
        <v>0</v>
      </c>
      <c r="R184" s="192">
        <f>Q184*H184</f>
        <v>0</v>
      </c>
      <c r="S184" s="192">
        <v>0</v>
      </c>
      <c r="T184" s="193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4" t="s">
        <v>123</v>
      </c>
      <c r="AT184" s="194" t="s">
        <v>118</v>
      </c>
      <c r="AU184" s="194" t="s">
        <v>81</v>
      </c>
      <c r="AY184" s="14" t="s">
        <v>115</v>
      </c>
      <c r="BE184" s="195">
        <f>IF(N184="základní",J184,0)</f>
        <v>0</v>
      </c>
      <c r="BF184" s="195">
        <f>IF(N184="snížená",J184,0)</f>
        <v>0</v>
      </c>
      <c r="BG184" s="195">
        <f>IF(N184="zákl. přenesená",J184,0)</f>
        <v>0</v>
      </c>
      <c r="BH184" s="195">
        <f>IF(N184="sníž. přenesená",J184,0)</f>
        <v>0</v>
      </c>
      <c r="BI184" s="195">
        <f>IF(N184="nulová",J184,0)</f>
        <v>0</v>
      </c>
      <c r="BJ184" s="14" t="s">
        <v>81</v>
      </c>
      <c r="BK184" s="195">
        <f>ROUND(I184*H184,2)</f>
        <v>0</v>
      </c>
      <c r="BL184" s="14" t="s">
        <v>123</v>
      </c>
      <c r="BM184" s="194" t="s">
        <v>262</v>
      </c>
    </row>
    <row r="185" spans="1:65" s="2" customFormat="1" ht="19.5">
      <c r="A185" s="31"/>
      <c r="B185" s="32"/>
      <c r="C185" s="33"/>
      <c r="D185" s="196" t="s">
        <v>125</v>
      </c>
      <c r="E185" s="33"/>
      <c r="F185" s="197" t="s">
        <v>263</v>
      </c>
      <c r="G185" s="33"/>
      <c r="H185" s="33"/>
      <c r="I185" s="198"/>
      <c r="J185" s="33"/>
      <c r="K185" s="33"/>
      <c r="L185" s="36"/>
      <c r="M185" s="199"/>
      <c r="N185" s="200"/>
      <c r="O185" s="68"/>
      <c r="P185" s="68"/>
      <c r="Q185" s="68"/>
      <c r="R185" s="68"/>
      <c r="S185" s="68"/>
      <c r="T185" s="69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4" t="s">
        <v>125</v>
      </c>
      <c r="AU185" s="14" t="s">
        <v>81</v>
      </c>
    </row>
    <row r="186" spans="1:65" s="2" customFormat="1" ht="21.75" customHeight="1">
      <c r="A186" s="31"/>
      <c r="B186" s="32"/>
      <c r="C186" s="183" t="s">
        <v>264</v>
      </c>
      <c r="D186" s="183" t="s">
        <v>118</v>
      </c>
      <c r="E186" s="184" t="s">
        <v>265</v>
      </c>
      <c r="F186" s="185" t="s">
        <v>266</v>
      </c>
      <c r="G186" s="186" t="s">
        <v>157</v>
      </c>
      <c r="H186" s="187">
        <v>5</v>
      </c>
      <c r="I186" s="188"/>
      <c r="J186" s="189">
        <f>ROUND(I186*H186,2)</f>
        <v>0</v>
      </c>
      <c r="K186" s="185" t="s">
        <v>122</v>
      </c>
      <c r="L186" s="36"/>
      <c r="M186" s="190" t="s">
        <v>1</v>
      </c>
      <c r="N186" s="191" t="s">
        <v>38</v>
      </c>
      <c r="O186" s="68"/>
      <c r="P186" s="192">
        <f>O186*H186</f>
        <v>0</v>
      </c>
      <c r="Q186" s="192">
        <v>0</v>
      </c>
      <c r="R186" s="192">
        <f>Q186*H186</f>
        <v>0</v>
      </c>
      <c r="S186" s="192">
        <v>0</v>
      </c>
      <c r="T186" s="193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4" t="s">
        <v>267</v>
      </c>
      <c r="AT186" s="194" t="s">
        <v>118</v>
      </c>
      <c r="AU186" s="194" t="s">
        <v>81</v>
      </c>
      <c r="AY186" s="14" t="s">
        <v>115</v>
      </c>
      <c r="BE186" s="195">
        <f>IF(N186="základní",J186,0)</f>
        <v>0</v>
      </c>
      <c r="BF186" s="195">
        <f>IF(N186="snížená",J186,0)</f>
        <v>0</v>
      </c>
      <c r="BG186" s="195">
        <f>IF(N186="zákl. přenesená",J186,0)</f>
        <v>0</v>
      </c>
      <c r="BH186" s="195">
        <f>IF(N186="sníž. přenesená",J186,0)</f>
        <v>0</v>
      </c>
      <c r="BI186" s="195">
        <f>IF(N186="nulová",J186,0)</f>
        <v>0</v>
      </c>
      <c r="BJ186" s="14" t="s">
        <v>81</v>
      </c>
      <c r="BK186" s="195">
        <f>ROUND(I186*H186,2)</f>
        <v>0</v>
      </c>
      <c r="BL186" s="14" t="s">
        <v>267</v>
      </c>
      <c r="BM186" s="194" t="s">
        <v>268</v>
      </c>
    </row>
    <row r="187" spans="1:65" s="2" customFormat="1">
      <c r="A187" s="31"/>
      <c r="B187" s="32"/>
      <c r="C187" s="33"/>
      <c r="D187" s="196" t="s">
        <v>125</v>
      </c>
      <c r="E187" s="33"/>
      <c r="F187" s="197" t="s">
        <v>266</v>
      </c>
      <c r="G187" s="33"/>
      <c r="H187" s="33"/>
      <c r="I187" s="198"/>
      <c r="J187" s="33"/>
      <c r="K187" s="33"/>
      <c r="L187" s="36"/>
      <c r="M187" s="199"/>
      <c r="N187" s="200"/>
      <c r="O187" s="68"/>
      <c r="P187" s="68"/>
      <c r="Q187" s="68"/>
      <c r="R187" s="68"/>
      <c r="S187" s="68"/>
      <c r="T187" s="69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T187" s="14" t="s">
        <v>125</v>
      </c>
      <c r="AU187" s="14" t="s">
        <v>81</v>
      </c>
    </row>
    <row r="188" spans="1:65" s="2" customFormat="1" ht="21.75" customHeight="1">
      <c r="A188" s="31"/>
      <c r="B188" s="32"/>
      <c r="C188" s="183" t="s">
        <v>269</v>
      </c>
      <c r="D188" s="183" t="s">
        <v>118</v>
      </c>
      <c r="E188" s="184" t="s">
        <v>270</v>
      </c>
      <c r="F188" s="185" t="s">
        <v>271</v>
      </c>
      <c r="G188" s="186" t="s">
        <v>157</v>
      </c>
      <c r="H188" s="187">
        <v>20</v>
      </c>
      <c r="I188" s="188"/>
      <c r="J188" s="189">
        <f>ROUND(I188*H188,2)</f>
        <v>0</v>
      </c>
      <c r="K188" s="185" t="s">
        <v>122</v>
      </c>
      <c r="L188" s="36"/>
      <c r="M188" s="190" t="s">
        <v>1</v>
      </c>
      <c r="N188" s="191" t="s">
        <v>38</v>
      </c>
      <c r="O188" s="68"/>
      <c r="P188" s="192">
        <f>O188*H188</f>
        <v>0</v>
      </c>
      <c r="Q188" s="192">
        <v>0</v>
      </c>
      <c r="R188" s="192">
        <f>Q188*H188</f>
        <v>0</v>
      </c>
      <c r="S188" s="192">
        <v>0</v>
      </c>
      <c r="T188" s="193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4" t="s">
        <v>123</v>
      </c>
      <c r="AT188" s="194" t="s">
        <v>118</v>
      </c>
      <c r="AU188" s="194" t="s">
        <v>81</v>
      </c>
      <c r="AY188" s="14" t="s">
        <v>115</v>
      </c>
      <c r="BE188" s="195">
        <f>IF(N188="základní",J188,0)</f>
        <v>0</v>
      </c>
      <c r="BF188" s="195">
        <f>IF(N188="snížená",J188,0)</f>
        <v>0</v>
      </c>
      <c r="BG188" s="195">
        <f>IF(N188="zákl. přenesená",J188,0)</f>
        <v>0</v>
      </c>
      <c r="BH188" s="195">
        <f>IF(N188="sníž. přenesená",J188,0)</f>
        <v>0</v>
      </c>
      <c r="BI188" s="195">
        <f>IF(N188="nulová",J188,0)</f>
        <v>0</v>
      </c>
      <c r="BJ188" s="14" t="s">
        <v>81</v>
      </c>
      <c r="BK188" s="195">
        <f>ROUND(I188*H188,2)</f>
        <v>0</v>
      </c>
      <c r="BL188" s="14" t="s">
        <v>123</v>
      </c>
      <c r="BM188" s="194" t="s">
        <v>272</v>
      </c>
    </row>
    <row r="189" spans="1:65" s="2" customFormat="1">
      <c r="A189" s="31"/>
      <c r="B189" s="32"/>
      <c r="C189" s="33"/>
      <c r="D189" s="196" t="s">
        <v>125</v>
      </c>
      <c r="E189" s="33"/>
      <c r="F189" s="197" t="s">
        <v>271</v>
      </c>
      <c r="G189" s="33"/>
      <c r="H189" s="33"/>
      <c r="I189" s="198"/>
      <c r="J189" s="33"/>
      <c r="K189" s="33"/>
      <c r="L189" s="36"/>
      <c r="M189" s="199"/>
      <c r="N189" s="200"/>
      <c r="O189" s="68"/>
      <c r="P189" s="68"/>
      <c r="Q189" s="68"/>
      <c r="R189" s="68"/>
      <c r="S189" s="68"/>
      <c r="T189" s="69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T189" s="14" t="s">
        <v>125</v>
      </c>
      <c r="AU189" s="14" t="s">
        <v>81</v>
      </c>
    </row>
    <row r="190" spans="1:65" s="2" customFormat="1" ht="33" customHeight="1">
      <c r="A190" s="31"/>
      <c r="B190" s="32"/>
      <c r="C190" s="183" t="s">
        <v>273</v>
      </c>
      <c r="D190" s="183" t="s">
        <v>118</v>
      </c>
      <c r="E190" s="184" t="s">
        <v>274</v>
      </c>
      <c r="F190" s="185" t="s">
        <v>275</v>
      </c>
      <c r="G190" s="186" t="s">
        <v>253</v>
      </c>
      <c r="H190" s="187">
        <v>55</v>
      </c>
      <c r="I190" s="188"/>
      <c r="J190" s="189">
        <f>ROUND(I190*H190,2)</f>
        <v>0</v>
      </c>
      <c r="K190" s="185" t="s">
        <v>122</v>
      </c>
      <c r="L190" s="36"/>
      <c r="M190" s="190" t="s">
        <v>1</v>
      </c>
      <c r="N190" s="191" t="s">
        <v>38</v>
      </c>
      <c r="O190" s="68"/>
      <c r="P190" s="192">
        <f>O190*H190</f>
        <v>0</v>
      </c>
      <c r="Q190" s="192">
        <v>0</v>
      </c>
      <c r="R190" s="192">
        <f>Q190*H190</f>
        <v>0</v>
      </c>
      <c r="S190" s="192">
        <v>0</v>
      </c>
      <c r="T190" s="193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4" t="s">
        <v>267</v>
      </c>
      <c r="AT190" s="194" t="s">
        <v>118</v>
      </c>
      <c r="AU190" s="194" t="s">
        <v>81</v>
      </c>
      <c r="AY190" s="14" t="s">
        <v>115</v>
      </c>
      <c r="BE190" s="195">
        <f>IF(N190="základní",J190,0)</f>
        <v>0</v>
      </c>
      <c r="BF190" s="195">
        <f>IF(N190="snížená",J190,0)</f>
        <v>0</v>
      </c>
      <c r="BG190" s="195">
        <f>IF(N190="zákl. přenesená",J190,0)</f>
        <v>0</v>
      </c>
      <c r="BH190" s="195">
        <f>IF(N190="sníž. přenesená",J190,0)</f>
        <v>0</v>
      </c>
      <c r="BI190" s="195">
        <f>IF(N190="nulová",J190,0)</f>
        <v>0</v>
      </c>
      <c r="BJ190" s="14" t="s">
        <v>81</v>
      </c>
      <c r="BK190" s="195">
        <f>ROUND(I190*H190,2)</f>
        <v>0</v>
      </c>
      <c r="BL190" s="14" t="s">
        <v>267</v>
      </c>
      <c r="BM190" s="194" t="s">
        <v>276</v>
      </c>
    </row>
    <row r="191" spans="1:65" s="2" customFormat="1" ht="78">
      <c r="A191" s="31"/>
      <c r="B191" s="32"/>
      <c r="C191" s="33"/>
      <c r="D191" s="196" t="s">
        <v>125</v>
      </c>
      <c r="E191" s="33"/>
      <c r="F191" s="197" t="s">
        <v>277</v>
      </c>
      <c r="G191" s="33"/>
      <c r="H191" s="33"/>
      <c r="I191" s="198"/>
      <c r="J191" s="33"/>
      <c r="K191" s="33"/>
      <c r="L191" s="36"/>
      <c r="M191" s="199"/>
      <c r="N191" s="200"/>
      <c r="O191" s="68"/>
      <c r="P191" s="68"/>
      <c r="Q191" s="68"/>
      <c r="R191" s="68"/>
      <c r="S191" s="68"/>
      <c r="T191" s="69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T191" s="14" t="s">
        <v>125</v>
      </c>
      <c r="AU191" s="14" t="s">
        <v>81</v>
      </c>
    </row>
    <row r="192" spans="1:65" s="2" customFormat="1" ht="48.75">
      <c r="A192" s="31"/>
      <c r="B192" s="32"/>
      <c r="C192" s="33"/>
      <c r="D192" s="196" t="s">
        <v>152</v>
      </c>
      <c r="E192" s="33"/>
      <c r="F192" s="201" t="s">
        <v>278</v>
      </c>
      <c r="G192" s="33"/>
      <c r="H192" s="33"/>
      <c r="I192" s="198"/>
      <c r="J192" s="33"/>
      <c r="K192" s="33"/>
      <c r="L192" s="36"/>
      <c r="M192" s="199"/>
      <c r="N192" s="200"/>
      <c r="O192" s="68"/>
      <c r="P192" s="68"/>
      <c r="Q192" s="68"/>
      <c r="R192" s="68"/>
      <c r="S192" s="68"/>
      <c r="T192" s="69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T192" s="14" t="s">
        <v>152</v>
      </c>
      <c r="AU192" s="14" t="s">
        <v>81</v>
      </c>
    </row>
    <row r="193" spans="1:65" s="2" customFormat="1" ht="49.15" customHeight="1">
      <c r="A193" s="31"/>
      <c r="B193" s="32"/>
      <c r="C193" s="183" t="s">
        <v>279</v>
      </c>
      <c r="D193" s="183" t="s">
        <v>118</v>
      </c>
      <c r="E193" s="184" t="s">
        <v>280</v>
      </c>
      <c r="F193" s="185" t="s">
        <v>281</v>
      </c>
      <c r="G193" s="186" t="s">
        <v>253</v>
      </c>
      <c r="H193" s="187">
        <v>330</v>
      </c>
      <c r="I193" s="188"/>
      <c r="J193" s="189">
        <f>ROUND(I193*H193,2)</f>
        <v>0</v>
      </c>
      <c r="K193" s="185" t="s">
        <v>122</v>
      </c>
      <c r="L193" s="36"/>
      <c r="M193" s="190" t="s">
        <v>1</v>
      </c>
      <c r="N193" s="191" t="s">
        <v>38</v>
      </c>
      <c r="O193" s="68"/>
      <c r="P193" s="192">
        <f>O193*H193</f>
        <v>0</v>
      </c>
      <c r="Q193" s="192">
        <v>0</v>
      </c>
      <c r="R193" s="192">
        <f>Q193*H193</f>
        <v>0</v>
      </c>
      <c r="S193" s="192">
        <v>0</v>
      </c>
      <c r="T193" s="193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4" t="s">
        <v>267</v>
      </c>
      <c r="AT193" s="194" t="s">
        <v>118</v>
      </c>
      <c r="AU193" s="194" t="s">
        <v>81</v>
      </c>
      <c r="AY193" s="14" t="s">
        <v>115</v>
      </c>
      <c r="BE193" s="195">
        <f>IF(N193="základní",J193,0)</f>
        <v>0</v>
      </c>
      <c r="BF193" s="195">
        <f>IF(N193="snížená",J193,0)</f>
        <v>0</v>
      </c>
      <c r="BG193" s="195">
        <f>IF(N193="zákl. přenesená",J193,0)</f>
        <v>0</v>
      </c>
      <c r="BH193" s="195">
        <f>IF(N193="sníž. přenesená",J193,0)</f>
        <v>0</v>
      </c>
      <c r="BI193" s="195">
        <f>IF(N193="nulová",J193,0)</f>
        <v>0</v>
      </c>
      <c r="BJ193" s="14" t="s">
        <v>81</v>
      </c>
      <c r="BK193" s="195">
        <f>ROUND(I193*H193,2)</f>
        <v>0</v>
      </c>
      <c r="BL193" s="14" t="s">
        <v>267</v>
      </c>
      <c r="BM193" s="194" t="s">
        <v>282</v>
      </c>
    </row>
    <row r="194" spans="1:65" s="2" customFormat="1" ht="97.5">
      <c r="A194" s="31"/>
      <c r="B194" s="32"/>
      <c r="C194" s="33"/>
      <c r="D194" s="196" t="s">
        <v>125</v>
      </c>
      <c r="E194" s="33"/>
      <c r="F194" s="197" t="s">
        <v>283</v>
      </c>
      <c r="G194" s="33"/>
      <c r="H194" s="33"/>
      <c r="I194" s="198"/>
      <c r="J194" s="33"/>
      <c r="K194" s="33"/>
      <c r="L194" s="36"/>
      <c r="M194" s="199"/>
      <c r="N194" s="200"/>
      <c r="O194" s="68"/>
      <c r="P194" s="68"/>
      <c r="Q194" s="68"/>
      <c r="R194" s="68"/>
      <c r="S194" s="68"/>
      <c r="T194" s="69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T194" s="14" t="s">
        <v>125</v>
      </c>
      <c r="AU194" s="14" t="s">
        <v>81</v>
      </c>
    </row>
    <row r="195" spans="1:65" s="2" customFormat="1" ht="39">
      <c r="A195" s="31"/>
      <c r="B195" s="32"/>
      <c r="C195" s="33"/>
      <c r="D195" s="196" t="s">
        <v>152</v>
      </c>
      <c r="E195" s="33"/>
      <c r="F195" s="201" t="s">
        <v>284</v>
      </c>
      <c r="G195" s="33"/>
      <c r="H195" s="33"/>
      <c r="I195" s="198"/>
      <c r="J195" s="33"/>
      <c r="K195" s="33"/>
      <c r="L195" s="36"/>
      <c r="M195" s="199"/>
      <c r="N195" s="200"/>
      <c r="O195" s="68"/>
      <c r="P195" s="68"/>
      <c r="Q195" s="68"/>
      <c r="R195" s="68"/>
      <c r="S195" s="68"/>
      <c r="T195" s="69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T195" s="14" t="s">
        <v>152</v>
      </c>
      <c r="AU195" s="14" t="s">
        <v>81</v>
      </c>
    </row>
    <row r="196" spans="1:65" s="2" customFormat="1" ht="33" customHeight="1">
      <c r="A196" s="31"/>
      <c r="B196" s="32"/>
      <c r="C196" s="183" t="s">
        <v>285</v>
      </c>
      <c r="D196" s="183" t="s">
        <v>118</v>
      </c>
      <c r="E196" s="184" t="s">
        <v>286</v>
      </c>
      <c r="F196" s="185" t="s">
        <v>287</v>
      </c>
      <c r="G196" s="186" t="s">
        <v>157</v>
      </c>
      <c r="H196" s="187">
        <v>2</v>
      </c>
      <c r="I196" s="188"/>
      <c r="J196" s="189">
        <f>ROUND(I196*H196,2)</f>
        <v>0</v>
      </c>
      <c r="K196" s="185" t="s">
        <v>122</v>
      </c>
      <c r="L196" s="36"/>
      <c r="M196" s="190" t="s">
        <v>1</v>
      </c>
      <c r="N196" s="191" t="s">
        <v>38</v>
      </c>
      <c r="O196" s="68"/>
      <c r="P196" s="192">
        <f>O196*H196</f>
        <v>0</v>
      </c>
      <c r="Q196" s="192">
        <v>0</v>
      </c>
      <c r="R196" s="192">
        <f>Q196*H196</f>
        <v>0</v>
      </c>
      <c r="S196" s="192">
        <v>0</v>
      </c>
      <c r="T196" s="193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4" t="s">
        <v>267</v>
      </c>
      <c r="AT196" s="194" t="s">
        <v>118</v>
      </c>
      <c r="AU196" s="194" t="s">
        <v>81</v>
      </c>
      <c r="AY196" s="14" t="s">
        <v>115</v>
      </c>
      <c r="BE196" s="195">
        <f>IF(N196="základní",J196,0)</f>
        <v>0</v>
      </c>
      <c r="BF196" s="195">
        <f>IF(N196="snížená",J196,0)</f>
        <v>0</v>
      </c>
      <c r="BG196" s="195">
        <f>IF(N196="zákl. přenesená",J196,0)</f>
        <v>0</v>
      </c>
      <c r="BH196" s="195">
        <f>IF(N196="sníž. přenesená",J196,0)</f>
        <v>0</v>
      </c>
      <c r="BI196" s="195">
        <f>IF(N196="nulová",J196,0)</f>
        <v>0</v>
      </c>
      <c r="BJ196" s="14" t="s">
        <v>81</v>
      </c>
      <c r="BK196" s="195">
        <f>ROUND(I196*H196,2)</f>
        <v>0</v>
      </c>
      <c r="BL196" s="14" t="s">
        <v>267</v>
      </c>
      <c r="BM196" s="194" t="s">
        <v>288</v>
      </c>
    </row>
    <row r="197" spans="1:65" s="2" customFormat="1" ht="58.5">
      <c r="A197" s="31"/>
      <c r="B197" s="32"/>
      <c r="C197" s="33"/>
      <c r="D197" s="196" t="s">
        <v>125</v>
      </c>
      <c r="E197" s="33"/>
      <c r="F197" s="197" t="s">
        <v>289</v>
      </c>
      <c r="G197" s="33"/>
      <c r="H197" s="33"/>
      <c r="I197" s="198"/>
      <c r="J197" s="33"/>
      <c r="K197" s="33"/>
      <c r="L197" s="36"/>
      <c r="M197" s="199"/>
      <c r="N197" s="200"/>
      <c r="O197" s="68"/>
      <c r="P197" s="68"/>
      <c r="Q197" s="68"/>
      <c r="R197" s="68"/>
      <c r="S197" s="68"/>
      <c r="T197" s="69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T197" s="14" t="s">
        <v>125</v>
      </c>
      <c r="AU197" s="14" t="s">
        <v>81</v>
      </c>
    </row>
    <row r="198" spans="1:65" s="2" customFormat="1" ht="24.2" customHeight="1">
      <c r="A198" s="31"/>
      <c r="B198" s="32"/>
      <c r="C198" s="183" t="s">
        <v>290</v>
      </c>
      <c r="D198" s="183" t="s">
        <v>118</v>
      </c>
      <c r="E198" s="184" t="s">
        <v>291</v>
      </c>
      <c r="F198" s="185" t="s">
        <v>292</v>
      </c>
      <c r="G198" s="186" t="s">
        <v>157</v>
      </c>
      <c r="H198" s="187">
        <v>1</v>
      </c>
      <c r="I198" s="188"/>
      <c r="J198" s="189">
        <f>ROUND(I198*H198,2)</f>
        <v>0</v>
      </c>
      <c r="K198" s="185" t="s">
        <v>122</v>
      </c>
      <c r="L198" s="36"/>
      <c r="M198" s="190" t="s">
        <v>1</v>
      </c>
      <c r="N198" s="191" t="s">
        <v>38</v>
      </c>
      <c r="O198" s="68"/>
      <c r="P198" s="192">
        <f>O198*H198</f>
        <v>0</v>
      </c>
      <c r="Q198" s="192">
        <v>0</v>
      </c>
      <c r="R198" s="192">
        <f>Q198*H198</f>
        <v>0</v>
      </c>
      <c r="S198" s="192">
        <v>0</v>
      </c>
      <c r="T198" s="193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4" t="s">
        <v>267</v>
      </c>
      <c r="AT198" s="194" t="s">
        <v>118</v>
      </c>
      <c r="AU198" s="194" t="s">
        <v>81</v>
      </c>
      <c r="AY198" s="14" t="s">
        <v>115</v>
      </c>
      <c r="BE198" s="195">
        <f>IF(N198="základní",J198,0)</f>
        <v>0</v>
      </c>
      <c r="BF198" s="195">
        <f>IF(N198="snížená",J198,0)</f>
        <v>0</v>
      </c>
      <c r="BG198" s="195">
        <f>IF(N198="zákl. přenesená",J198,0)</f>
        <v>0</v>
      </c>
      <c r="BH198" s="195">
        <f>IF(N198="sníž. přenesená",J198,0)</f>
        <v>0</v>
      </c>
      <c r="BI198" s="195">
        <f>IF(N198="nulová",J198,0)</f>
        <v>0</v>
      </c>
      <c r="BJ198" s="14" t="s">
        <v>81</v>
      </c>
      <c r="BK198" s="195">
        <f>ROUND(I198*H198,2)</f>
        <v>0</v>
      </c>
      <c r="BL198" s="14" t="s">
        <v>267</v>
      </c>
      <c r="BM198" s="194" t="s">
        <v>293</v>
      </c>
    </row>
    <row r="199" spans="1:65" s="2" customFormat="1" ht="48.75">
      <c r="A199" s="31"/>
      <c r="B199" s="32"/>
      <c r="C199" s="33"/>
      <c r="D199" s="196" t="s">
        <v>125</v>
      </c>
      <c r="E199" s="33"/>
      <c r="F199" s="197" t="s">
        <v>294</v>
      </c>
      <c r="G199" s="33"/>
      <c r="H199" s="33"/>
      <c r="I199" s="198"/>
      <c r="J199" s="33"/>
      <c r="K199" s="33"/>
      <c r="L199" s="36"/>
      <c r="M199" s="199"/>
      <c r="N199" s="200"/>
      <c r="O199" s="68"/>
      <c r="P199" s="68"/>
      <c r="Q199" s="68"/>
      <c r="R199" s="68"/>
      <c r="S199" s="68"/>
      <c r="T199" s="69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T199" s="14" t="s">
        <v>125</v>
      </c>
      <c r="AU199" s="14" t="s">
        <v>81</v>
      </c>
    </row>
    <row r="200" spans="1:65" s="2" customFormat="1" ht="16.5" customHeight="1">
      <c r="A200" s="31"/>
      <c r="B200" s="32"/>
      <c r="C200" s="183" t="s">
        <v>295</v>
      </c>
      <c r="D200" s="183" t="s">
        <v>118</v>
      </c>
      <c r="E200" s="184" t="s">
        <v>296</v>
      </c>
      <c r="F200" s="185" t="s">
        <v>297</v>
      </c>
      <c r="G200" s="186" t="s">
        <v>253</v>
      </c>
      <c r="H200" s="187">
        <v>0.6</v>
      </c>
      <c r="I200" s="188"/>
      <c r="J200" s="189">
        <f>ROUND(I200*H200,2)</f>
        <v>0</v>
      </c>
      <c r="K200" s="185" t="s">
        <v>122</v>
      </c>
      <c r="L200" s="36"/>
      <c r="M200" s="190" t="s">
        <v>1</v>
      </c>
      <c r="N200" s="191" t="s">
        <v>38</v>
      </c>
      <c r="O200" s="68"/>
      <c r="P200" s="192">
        <f>O200*H200</f>
        <v>0</v>
      </c>
      <c r="Q200" s="192">
        <v>0</v>
      </c>
      <c r="R200" s="192">
        <f>Q200*H200</f>
        <v>0</v>
      </c>
      <c r="S200" s="192">
        <v>0</v>
      </c>
      <c r="T200" s="193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4" t="s">
        <v>267</v>
      </c>
      <c r="AT200" s="194" t="s">
        <v>118</v>
      </c>
      <c r="AU200" s="194" t="s">
        <v>81</v>
      </c>
      <c r="AY200" s="14" t="s">
        <v>115</v>
      </c>
      <c r="BE200" s="195">
        <f>IF(N200="základní",J200,0)</f>
        <v>0</v>
      </c>
      <c r="BF200" s="195">
        <f>IF(N200="snížená",J200,0)</f>
        <v>0</v>
      </c>
      <c r="BG200" s="195">
        <f>IF(N200="zákl. přenesená",J200,0)</f>
        <v>0</v>
      </c>
      <c r="BH200" s="195">
        <f>IF(N200="sníž. přenesená",J200,0)</f>
        <v>0</v>
      </c>
      <c r="BI200" s="195">
        <f>IF(N200="nulová",J200,0)</f>
        <v>0</v>
      </c>
      <c r="BJ200" s="14" t="s">
        <v>81</v>
      </c>
      <c r="BK200" s="195">
        <f>ROUND(I200*H200,2)</f>
        <v>0</v>
      </c>
      <c r="BL200" s="14" t="s">
        <v>267</v>
      </c>
      <c r="BM200" s="194" t="s">
        <v>298</v>
      </c>
    </row>
    <row r="201" spans="1:65" s="2" customFormat="1" ht="48.75">
      <c r="A201" s="31"/>
      <c r="B201" s="32"/>
      <c r="C201" s="33"/>
      <c r="D201" s="196" t="s">
        <v>125</v>
      </c>
      <c r="E201" s="33"/>
      <c r="F201" s="197" t="s">
        <v>299</v>
      </c>
      <c r="G201" s="33"/>
      <c r="H201" s="33"/>
      <c r="I201" s="198"/>
      <c r="J201" s="33"/>
      <c r="K201" s="33"/>
      <c r="L201" s="36"/>
      <c r="M201" s="212"/>
      <c r="N201" s="213"/>
      <c r="O201" s="214"/>
      <c r="P201" s="214"/>
      <c r="Q201" s="214"/>
      <c r="R201" s="214"/>
      <c r="S201" s="214"/>
      <c r="T201" s="215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T201" s="14" t="s">
        <v>125</v>
      </c>
      <c r="AU201" s="14" t="s">
        <v>81</v>
      </c>
    </row>
    <row r="202" spans="1:65" s="2" customFormat="1" ht="6.95" customHeight="1">
      <c r="A202" s="31"/>
      <c r="B202" s="51"/>
      <c r="C202" s="52"/>
      <c r="D202" s="52"/>
      <c r="E202" s="52"/>
      <c r="F202" s="52"/>
      <c r="G202" s="52"/>
      <c r="H202" s="52"/>
      <c r="I202" s="52"/>
      <c r="J202" s="52"/>
      <c r="K202" s="52"/>
      <c r="L202" s="36"/>
      <c r="M202" s="31"/>
      <c r="O202" s="31"/>
      <c r="P202" s="31"/>
      <c r="Q202" s="31"/>
      <c r="R202" s="31"/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</row>
  </sheetData>
  <sheetProtection algorithmName="SHA-512" hashValue="Gh4I0aBXtxH7e6RW+eVjqNzrwEUxIkIfWv6B3eDJnj4eFvlq3Ol5K2mXiTpuF4NOf/uCPRwoHhEeX/zULnofYQ==" saltValue="k8uNfqa2PR9SQPi7i4ppJJzCiVzeDgJsWOmmnUVYoSLSkOwR/VzM0rLCCJqPNtOrRYbT3jy0CNmgLoLmVU8ebg==" spinCount="100000" sheet="1" objects="1" scenarios="1" formatColumns="0" formatRows="0" autoFilter="0"/>
  <autoFilter ref="C119:K201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topLeftCell="A98" workbookViewId="0">
      <selection activeCell="I119" sqref="I11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4" t="s">
        <v>86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83</v>
      </c>
    </row>
    <row r="4" spans="1:46" s="1" customFormat="1" ht="24.95" customHeight="1">
      <c r="B4" s="17"/>
      <c r="D4" s="107" t="s">
        <v>87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61" t="str">
        <f>'Rekapitulace stavby'!K6</f>
        <v>Oprava trati v úseku Újezdec u Luhačovic - Slavičín</v>
      </c>
      <c r="F7" s="262"/>
      <c r="G7" s="262"/>
      <c r="H7" s="262"/>
      <c r="L7" s="17"/>
    </row>
    <row r="8" spans="1:46" s="2" customFormat="1" ht="12" customHeight="1">
      <c r="A8" s="31"/>
      <c r="B8" s="36"/>
      <c r="C8" s="31"/>
      <c r="D8" s="109" t="s">
        <v>88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3" t="s">
        <v>300</v>
      </c>
      <c r="F9" s="264"/>
      <c r="G9" s="264"/>
      <c r="H9" s="264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90</v>
      </c>
      <c r="G12" s="31"/>
      <c r="H12" s="31"/>
      <c r="I12" s="109" t="s">
        <v>22</v>
      </c>
      <c r="J12" s="111">
        <f>'Rekapitulace stavby'!AN8</f>
        <v>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23</v>
      </c>
      <c r="E14" s="31"/>
      <c r="F14" s="31"/>
      <c r="G14" s="31"/>
      <c r="H14" s="31"/>
      <c r="I14" s="109" t="s">
        <v>24</v>
      </c>
      <c r="J14" s="110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 xml:space="preserve"> </v>
      </c>
      <c r="F15" s="31"/>
      <c r="G15" s="31"/>
      <c r="H15" s="31"/>
      <c r="I15" s="109" t="s">
        <v>26</v>
      </c>
      <c r="J15" s="110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27</v>
      </c>
      <c r="E17" s="31"/>
      <c r="F17" s="31"/>
      <c r="G17" s="31"/>
      <c r="H17" s="31"/>
      <c r="I17" s="109" t="s">
        <v>24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5" t="str">
        <f>'Rekapitulace stavby'!E14</f>
        <v>Vyplň údaj</v>
      </c>
      <c r="F18" s="266"/>
      <c r="G18" s="266"/>
      <c r="H18" s="266"/>
      <c r="I18" s="109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29</v>
      </c>
      <c r="E20" s="31"/>
      <c r="F20" s="31"/>
      <c r="G20" s="31"/>
      <c r="H20" s="31"/>
      <c r="I20" s="109" t="s">
        <v>24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26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31</v>
      </c>
      <c r="E23" s="31"/>
      <c r="F23" s="31"/>
      <c r="G23" s="31"/>
      <c r="H23" s="31"/>
      <c r="I23" s="109" t="s">
        <v>24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26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32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7" t="s">
        <v>1</v>
      </c>
      <c r="F27" s="267"/>
      <c r="G27" s="267"/>
      <c r="H27" s="267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33</v>
      </c>
      <c r="E30" s="31"/>
      <c r="F30" s="31"/>
      <c r="G30" s="31"/>
      <c r="H30" s="31"/>
      <c r="I30" s="31"/>
      <c r="J30" s="117">
        <f>ROUND(J117,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35</v>
      </c>
      <c r="G32" s="31"/>
      <c r="H32" s="31"/>
      <c r="I32" s="118" t="s">
        <v>34</v>
      </c>
      <c r="J32" s="118" t="s">
        <v>36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37</v>
      </c>
      <c r="E33" s="109" t="s">
        <v>38</v>
      </c>
      <c r="F33" s="120">
        <f>ROUND((SUM(BE117:BE125)),  2)</f>
        <v>0</v>
      </c>
      <c r="G33" s="31"/>
      <c r="H33" s="31"/>
      <c r="I33" s="121">
        <v>0.21</v>
      </c>
      <c r="J33" s="120">
        <f>ROUND(((SUM(BE117:BE125))*I33),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39</v>
      </c>
      <c r="F34" s="120">
        <f>ROUND((SUM(BF117:BF125)),  2)</f>
        <v>0</v>
      </c>
      <c r="G34" s="31"/>
      <c r="H34" s="31"/>
      <c r="I34" s="121">
        <v>0.15</v>
      </c>
      <c r="J34" s="120">
        <f>ROUND(((SUM(BF117:BF125))*I34),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40</v>
      </c>
      <c r="F35" s="120">
        <f>ROUND((SUM(BG117:BG125)),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41</v>
      </c>
      <c r="F36" s="120">
        <f>ROUND((SUM(BH117:BH125)),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42</v>
      </c>
      <c r="F37" s="120">
        <f>ROUND((SUM(BI117:BI125)),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43</v>
      </c>
      <c r="E39" s="124"/>
      <c r="F39" s="124"/>
      <c r="G39" s="125" t="s">
        <v>44</v>
      </c>
      <c r="H39" s="126" t="s">
        <v>45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46</v>
      </c>
      <c r="E50" s="130"/>
      <c r="F50" s="130"/>
      <c r="G50" s="129" t="s">
        <v>47</v>
      </c>
      <c r="H50" s="130"/>
      <c r="I50" s="130"/>
      <c r="J50" s="130"/>
      <c r="K50" s="130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1" t="s">
        <v>48</v>
      </c>
      <c r="E61" s="132"/>
      <c r="F61" s="133" t="s">
        <v>49</v>
      </c>
      <c r="G61" s="131" t="s">
        <v>48</v>
      </c>
      <c r="H61" s="132"/>
      <c r="I61" s="132"/>
      <c r="J61" s="134" t="s">
        <v>49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29" t="s">
        <v>50</v>
      </c>
      <c r="E65" s="135"/>
      <c r="F65" s="135"/>
      <c r="G65" s="129" t="s">
        <v>51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1" t="s">
        <v>48</v>
      </c>
      <c r="E76" s="132"/>
      <c r="F76" s="133" t="s">
        <v>49</v>
      </c>
      <c r="G76" s="131" t="s">
        <v>48</v>
      </c>
      <c r="H76" s="132"/>
      <c r="I76" s="132"/>
      <c r="J76" s="134" t="s">
        <v>49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91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59" t="str">
        <f>E7</f>
        <v>Oprava trati v úseku Újezdec u Luhačovic - Slavičín</v>
      </c>
      <c r="F85" s="260"/>
      <c r="G85" s="260"/>
      <c r="H85" s="260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88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28" t="str">
        <f>E9</f>
        <v>VON - Vedlejší a ostaní náklady</v>
      </c>
      <c r="F87" s="258"/>
      <c r="G87" s="258"/>
      <c r="H87" s="258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TO Kunovice</v>
      </c>
      <c r="G89" s="33"/>
      <c r="H89" s="33"/>
      <c r="I89" s="26" t="s">
        <v>22</v>
      </c>
      <c r="J89" s="63">
        <f>IF(J12="","",J12)</f>
        <v>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3"/>
      <c r="E91" s="33"/>
      <c r="F91" s="24" t="str">
        <f>E15</f>
        <v xml:space="preserve"> </v>
      </c>
      <c r="G91" s="33"/>
      <c r="H91" s="33"/>
      <c r="I91" s="26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92</v>
      </c>
      <c r="D94" s="141"/>
      <c r="E94" s="141"/>
      <c r="F94" s="141"/>
      <c r="G94" s="141"/>
      <c r="H94" s="141"/>
      <c r="I94" s="141"/>
      <c r="J94" s="142" t="s">
        <v>93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94</v>
      </c>
      <c r="D96" s="33"/>
      <c r="E96" s="33"/>
      <c r="F96" s="33"/>
      <c r="G96" s="33"/>
      <c r="H96" s="33"/>
      <c r="I96" s="33"/>
      <c r="J96" s="81">
        <f>J117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95</v>
      </c>
    </row>
    <row r="97" spans="1:31" s="9" customFormat="1" ht="24.95" customHeight="1">
      <c r="B97" s="144"/>
      <c r="C97" s="145"/>
      <c r="D97" s="146" t="s">
        <v>301</v>
      </c>
      <c r="E97" s="147"/>
      <c r="F97" s="147"/>
      <c r="G97" s="147"/>
      <c r="H97" s="147"/>
      <c r="I97" s="147"/>
      <c r="J97" s="148">
        <f>J118</f>
        <v>0</v>
      </c>
      <c r="K97" s="145"/>
      <c r="L97" s="149"/>
    </row>
    <row r="98" spans="1:31" s="2" customFormat="1" ht="21.75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100</v>
      </c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16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3"/>
      <c r="D107" s="33"/>
      <c r="E107" s="259" t="str">
        <f>E7</f>
        <v>Oprava trati v úseku Újezdec u Luhačovic - Slavičín</v>
      </c>
      <c r="F107" s="260"/>
      <c r="G107" s="260"/>
      <c r="H107" s="260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88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28" t="str">
        <f>E9</f>
        <v>VON - Vedlejší a ostaní náklady</v>
      </c>
      <c r="F109" s="258"/>
      <c r="G109" s="258"/>
      <c r="H109" s="258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20</v>
      </c>
      <c r="D111" s="33"/>
      <c r="E111" s="33"/>
      <c r="F111" s="24" t="str">
        <f>F12</f>
        <v>TO Kunovice</v>
      </c>
      <c r="G111" s="33"/>
      <c r="H111" s="33"/>
      <c r="I111" s="26" t="s">
        <v>22</v>
      </c>
      <c r="J111" s="63">
        <f>IF(J12="","",J12)</f>
        <v>0</v>
      </c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23</v>
      </c>
      <c r="D113" s="33"/>
      <c r="E113" s="33"/>
      <c r="F113" s="24" t="str">
        <f>E15</f>
        <v xml:space="preserve"> </v>
      </c>
      <c r="G113" s="33"/>
      <c r="H113" s="33"/>
      <c r="I113" s="26" t="s">
        <v>29</v>
      </c>
      <c r="J113" s="29" t="str">
        <f>E21</f>
        <v xml:space="preserve"> 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27</v>
      </c>
      <c r="D114" s="33"/>
      <c r="E114" s="33"/>
      <c r="F114" s="24" t="str">
        <f>IF(E18="","",E18)</f>
        <v>Vyplň údaj</v>
      </c>
      <c r="G114" s="33"/>
      <c r="H114" s="33"/>
      <c r="I114" s="26" t="s">
        <v>31</v>
      </c>
      <c r="J114" s="29" t="str">
        <f>E24</f>
        <v xml:space="preserve"> 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1" customFormat="1" ht="29.25" customHeight="1">
      <c r="A116" s="156"/>
      <c r="B116" s="157"/>
      <c r="C116" s="158" t="s">
        <v>101</v>
      </c>
      <c r="D116" s="159" t="s">
        <v>58</v>
      </c>
      <c r="E116" s="159" t="s">
        <v>54</v>
      </c>
      <c r="F116" s="159" t="s">
        <v>55</v>
      </c>
      <c r="G116" s="159" t="s">
        <v>102</v>
      </c>
      <c r="H116" s="159" t="s">
        <v>103</v>
      </c>
      <c r="I116" s="159" t="s">
        <v>104</v>
      </c>
      <c r="J116" s="159" t="s">
        <v>93</v>
      </c>
      <c r="K116" s="160" t="s">
        <v>105</v>
      </c>
      <c r="L116" s="161"/>
      <c r="M116" s="72" t="s">
        <v>1</v>
      </c>
      <c r="N116" s="73" t="s">
        <v>37</v>
      </c>
      <c r="O116" s="73" t="s">
        <v>106</v>
      </c>
      <c r="P116" s="73" t="s">
        <v>107</v>
      </c>
      <c r="Q116" s="73" t="s">
        <v>108</v>
      </c>
      <c r="R116" s="73" t="s">
        <v>109</v>
      </c>
      <c r="S116" s="73" t="s">
        <v>110</v>
      </c>
      <c r="T116" s="74" t="s">
        <v>111</v>
      </c>
      <c r="U116" s="156"/>
      <c r="V116" s="156"/>
      <c r="W116" s="156"/>
      <c r="X116" s="156"/>
      <c r="Y116" s="156"/>
      <c r="Z116" s="156"/>
      <c r="AA116" s="156"/>
      <c r="AB116" s="156"/>
      <c r="AC116" s="156"/>
      <c r="AD116" s="156"/>
      <c r="AE116" s="156"/>
    </row>
    <row r="117" spans="1:65" s="2" customFormat="1" ht="22.9" customHeight="1">
      <c r="A117" s="31"/>
      <c r="B117" s="32"/>
      <c r="C117" s="79" t="s">
        <v>112</v>
      </c>
      <c r="D117" s="33"/>
      <c r="E117" s="33"/>
      <c r="F117" s="33"/>
      <c r="G117" s="33"/>
      <c r="H117" s="33"/>
      <c r="I117" s="33"/>
      <c r="J117" s="162">
        <f>BK117</f>
        <v>0</v>
      </c>
      <c r="K117" s="33"/>
      <c r="L117" s="36"/>
      <c r="M117" s="75"/>
      <c r="N117" s="163"/>
      <c r="O117" s="76"/>
      <c r="P117" s="164">
        <f>P118</f>
        <v>0</v>
      </c>
      <c r="Q117" s="76"/>
      <c r="R117" s="164">
        <f>R118</f>
        <v>0</v>
      </c>
      <c r="S117" s="76"/>
      <c r="T117" s="165">
        <f>T118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4" t="s">
        <v>72</v>
      </c>
      <c r="AU117" s="14" t="s">
        <v>95</v>
      </c>
      <c r="BK117" s="166">
        <f>BK118</f>
        <v>0</v>
      </c>
    </row>
    <row r="118" spans="1:65" s="12" customFormat="1" ht="25.9" customHeight="1">
      <c r="B118" s="167"/>
      <c r="C118" s="168"/>
      <c r="D118" s="169" t="s">
        <v>72</v>
      </c>
      <c r="E118" s="170" t="s">
        <v>302</v>
      </c>
      <c r="F118" s="170" t="s">
        <v>303</v>
      </c>
      <c r="G118" s="168"/>
      <c r="H118" s="168"/>
      <c r="I118" s="171"/>
      <c r="J118" s="172">
        <f>BK118</f>
        <v>0</v>
      </c>
      <c r="K118" s="168"/>
      <c r="L118" s="173"/>
      <c r="M118" s="174"/>
      <c r="N118" s="175"/>
      <c r="O118" s="175"/>
      <c r="P118" s="176">
        <f>SUM(P119:P125)</f>
        <v>0</v>
      </c>
      <c r="Q118" s="175"/>
      <c r="R118" s="176">
        <f>SUM(R119:R125)</f>
        <v>0</v>
      </c>
      <c r="S118" s="175"/>
      <c r="T118" s="177">
        <f>SUM(T119:T125)</f>
        <v>0</v>
      </c>
      <c r="AR118" s="178" t="s">
        <v>116</v>
      </c>
      <c r="AT118" s="179" t="s">
        <v>72</v>
      </c>
      <c r="AU118" s="179" t="s">
        <v>73</v>
      </c>
      <c r="AY118" s="178" t="s">
        <v>115</v>
      </c>
      <c r="BK118" s="180">
        <f>SUM(BK119:BK125)</f>
        <v>0</v>
      </c>
    </row>
    <row r="119" spans="1:65" s="2" customFormat="1" ht="66.75" customHeight="1">
      <c r="A119" s="31"/>
      <c r="B119" s="32"/>
      <c r="C119" s="183" t="s">
        <v>81</v>
      </c>
      <c r="D119" s="183" t="s">
        <v>118</v>
      </c>
      <c r="E119" s="184" t="s">
        <v>304</v>
      </c>
      <c r="F119" s="185" t="s">
        <v>305</v>
      </c>
      <c r="G119" s="186" t="s">
        <v>306</v>
      </c>
      <c r="H119" s="216">
        <v>32500</v>
      </c>
      <c r="I119" s="188"/>
      <c r="J119" s="189">
        <f>ROUND(I119*H119,2)</f>
        <v>0</v>
      </c>
      <c r="K119" s="185" t="s">
        <v>122</v>
      </c>
      <c r="L119" s="36"/>
      <c r="M119" s="190" t="s">
        <v>1</v>
      </c>
      <c r="N119" s="191" t="s">
        <v>38</v>
      </c>
      <c r="O119" s="68"/>
      <c r="P119" s="192">
        <f>O119*H119</f>
        <v>0</v>
      </c>
      <c r="Q119" s="192">
        <v>0</v>
      </c>
      <c r="R119" s="192">
        <f>Q119*H119</f>
        <v>0</v>
      </c>
      <c r="S119" s="192">
        <v>0</v>
      </c>
      <c r="T119" s="193">
        <f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94" t="s">
        <v>123</v>
      </c>
      <c r="AT119" s="194" t="s">
        <v>118</v>
      </c>
      <c r="AU119" s="194" t="s">
        <v>81</v>
      </c>
      <c r="AY119" s="14" t="s">
        <v>115</v>
      </c>
      <c r="BE119" s="195">
        <f>IF(N119="základní",J119,0)</f>
        <v>0</v>
      </c>
      <c r="BF119" s="195">
        <f>IF(N119="snížená",J119,0)</f>
        <v>0</v>
      </c>
      <c r="BG119" s="195">
        <f>IF(N119="zákl. přenesená",J119,0)</f>
        <v>0</v>
      </c>
      <c r="BH119" s="195">
        <f>IF(N119="sníž. přenesená",J119,0)</f>
        <v>0</v>
      </c>
      <c r="BI119" s="195">
        <f>IF(N119="nulová",J119,0)</f>
        <v>0</v>
      </c>
      <c r="BJ119" s="14" t="s">
        <v>81</v>
      </c>
      <c r="BK119" s="195">
        <f>ROUND(I119*H119,2)</f>
        <v>0</v>
      </c>
      <c r="BL119" s="14" t="s">
        <v>123</v>
      </c>
      <c r="BM119" s="194" t="s">
        <v>307</v>
      </c>
    </row>
    <row r="120" spans="1:65" s="2" customFormat="1" ht="39">
      <c r="A120" s="31"/>
      <c r="B120" s="32"/>
      <c r="C120" s="33"/>
      <c r="D120" s="196" t="s">
        <v>125</v>
      </c>
      <c r="E120" s="33"/>
      <c r="F120" s="197" t="s">
        <v>305</v>
      </c>
      <c r="G120" s="33"/>
      <c r="H120" s="33"/>
      <c r="I120" s="198"/>
      <c r="J120" s="33"/>
      <c r="K120" s="33"/>
      <c r="L120" s="36"/>
      <c r="M120" s="199"/>
      <c r="N120" s="200"/>
      <c r="O120" s="68"/>
      <c r="P120" s="68"/>
      <c r="Q120" s="68"/>
      <c r="R120" s="68"/>
      <c r="S120" s="68"/>
      <c r="T120" s="69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125</v>
      </c>
      <c r="AU120" s="14" t="s">
        <v>81</v>
      </c>
    </row>
    <row r="121" spans="1:65" s="2" customFormat="1" ht="19.5">
      <c r="A121" s="31"/>
      <c r="B121" s="32"/>
      <c r="C121" s="33"/>
      <c r="D121" s="196" t="s">
        <v>152</v>
      </c>
      <c r="E121" s="33"/>
      <c r="F121" s="201" t="s">
        <v>308</v>
      </c>
      <c r="G121" s="33"/>
      <c r="H121" s="33"/>
      <c r="I121" s="198"/>
      <c r="J121" s="33"/>
      <c r="K121" s="33"/>
      <c r="L121" s="36"/>
      <c r="M121" s="199"/>
      <c r="N121" s="200"/>
      <c r="O121" s="68"/>
      <c r="P121" s="68"/>
      <c r="Q121" s="68"/>
      <c r="R121" s="68"/>
      <c r="S121" s="68"/>
      <c r="T121" s="69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152</v>
      </c>
      <c r="AU121" s="14" t="s">
        <v>81</v>
      </c>
    </row>
    <row r="122" spans="1:65" s="2" customFormat="1" ht="24.2" customHeight="1">
      <c r="A122" s="31"/>
      <c r="B122" s="32"/>
      <c r="C122" s="183" t="s">
        <v>83</v>
      </c>
      <c r="D122" s="183" t="s">
        <v>118</v>
      </c>
      <c r="E122" s="184" t="s">
        <v>309</v>
      </c>
      <c r="F122" s="185" t="s">
        <v>310</v>
      </c>
      <c r="G122" s="186" t="s">
        <v>149</v>
      </c>
      <c r="H122" s="187">
        <v>850</v>
      </c>
      <c r="I122" s="188"/>
      <c r="J122" s="189">
        <f>ROUND(I122*H122,2)</f>
        <v>0</v>
      </c>
      <c r="K122" s="185" t="s">
        <v>122</v>
      </c>
      <c r="L122" s="36"/>
      <c r="M122" s="190" t="s">
        <v>1</v>
      </c>
      <c r="N122" s="191" t="s">
        <v>38</v>
      </c>
      <c r="O122" s="68"/>
      <c r="P122" s="192">
        <f>O122*H122</f>
        <v>0</v>
      </c>
      <c r="Q122" s="192">
        <v>0</v>
      </c>
      <c r="R122" s="192">
        <f>Q122*H122</f>
        <v>0</v>
      </c>
      <c r="S122" s="192">
        <v>0</v>
      </c>
      <c r="T122" s="193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4" t="s">
        <v>123</v>
      </c>
      <c r="AT122" s="194" t="s">
        <v>118</v>
      </c>
      <c r="AU122" s="194" t="s">
        <v>81</v>
      </c>
      <c r="AY122" s="14" t="s">
        <v>115</v>
      </c>
      <c r="BE122" s="195">
        <f>IF(N122="základní",J122,0)</f>
        <v>0</v>
      </c>
      <c r="BF122" s="195">
        <f>IF(N122="snížená",J122,0)</f>
        <v>0</v>
      </c>
      <c r="BG122" s="195">
        <f>IF(N122="zákl. přenesená",J122,0)</f>
        <v>0</v>
      </c>
      <c r="BH122" s="195">
        <f>IF(N122="sníž. přenesená",J122,0)</f>
        <v>0</v>
      </c>
      <c r="BI122" s="195">
        <f>IF(N122="nulová",J122,0)</f>
        <v>0</v>
      </c>
      <c r="BJ122" s="14" t="s">
        <v>81</v>
      </c>
      <c r="BK122" s="195">
        <f>ROUND(I122*H122,2)</f>
        <v>0</v>
      </c>
      <c r="BL122" s="14" t="s">
        <v>123</v>
      </c>
      <c r="BM122" s="194" t="s">
        <v>311</v>
      </c>
    </row>
    <row r="123" spans="1:65" s="2" customFormat="1" ht="58.5">
      <c r="A123" s="31"/>
      <c r="B123" s="32"/>
      <c r="C123" s="33"/>
      <c r="D123" s="196" t="s">
        <v>125</v>
      </c>
      <c r="E123" s="33"/>
      <c r="F123" s="197" t="s">
        <v>312</v>
      </c>
      <c r="G123" s="33"/>
      <c r="H123" s="33"/>
      <c r="I123" s="198"/>
      <c r="J123" s="33"/>
      <c r="K123" s="33"/>
      <c r="L123" s="36"/>
      <c r="M123" s="199"/>
      <c r="N123" s="200"/>
      <c r="O123" s="68"/>
      <c r="P123" s="68"/>
      <c r="Q123" s="68"/>
      <c r="R123" s="68"/>
      <c r="S123" s="68"/>
      <c r="T123" s="69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125</v>
      </c>
      <c r="AU123" s="14" t="s">
        <v>81</v>
      </c>
    </row>
    <row r="124" spans="1:65" s="2" customFormat="1" ht="37.9" customHeight="1">
      <c r="A124" s="31"/>
      <c r="B124" s="32"/>
      <c r="C124" s="183" t="s">
        <v>132</v>
      </c>
      <c r="D124" s="183" t="s">
        <v>118</v>
      </c>
      <c r="E124" s="184" t="s">
        <v>313</v>
      </c>
      <c r="F124" s="185" t="s">
        <v>314</v>
      </c>
      <c r="G124" s="186" t="s">
        <v>315</v>
      </c>
      <c r="H124" s="187">
        <v>330</v>
      </c>
      <c r="I124" s="188"/>
      <c r="J124" s="189">
        <f>ROUND(I124*H124,2)</f>
        <v>0</v>
      </c>
      <c r="K124" s="185" t="s">
        <v>122</v>
      </c>
      <c r="L124" s="36"/>
      <c r="M124" s="190" t="s">
        <v>1</v>
      </c>
      <c r="N124" s="191" t="s">
        <v>38</v>
      </c>
      <c r="O124" s="68"/>
      <c r="P124" s="192">
        <f>O124*H124</f>
        <v>0</v>
      </c>
      <c r="Q124" s="192">
        <v>0</v>
      </c>
      <c r="R124" s="192">
        <f>Q124*H124</f>
        <v>0</v>
      </c>
      <c r="S124" s="192">
        <v>0</v>
      </c>
      <c r="T124" s="193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4" t="s">
        <v>123</v>
      </c>
      <c r="AT124" s="194" t="s">
        <v>118</v>
      </c>
      <c r="AU124" s="194" t="s">
        <v>81</v>
      </c>
      <c r="AY124" s="14" t="s">
        <v>115</v>
      </c>
      <c r="BE124" s="195">
        <f>IF(N124="základní",J124,0)</f>
        <v>0</v>
      </c>
      <c r="BF124" s="195">
        <f>IF(N124="snížená",J124,0)</f>
        <v>0</v>
      </c>
      <c r="BG124" s="195">
        <f>IF(N124="zákl. přenesená",J124,0)</f>
        <v>0</v>
      </c>
      <c r="BH124" s="195">
        <f>IF(N124="sníž. přenesená",J124,0)</f>
        <v>0</v>
      </c>
      <c r="BI124" s="195">
        <f>IF(N124="nulová",J124,0)</f>
        <v>0</v>
      </c>
      <c r="BJ124" s="14" t="s">
        <v>81</v>
      </c>
      <c r="BK124" s="195">
        <f>ROUND(I124*H124,2)</f>
        <v>0</v>
      </c>
      <c r="BL124" s="14" t="s">
        <v>123</v>
      </c>
      <c r="BM124" s="194" t="s">
        <v>316</v>
      </c>
    </row>
    <row r="125" spans="1:65" s="2" customFormat="1" ht="19.5">
      <c r="A125" s="31"/>
      <c r="B125" s="32"/>
      <c r="C125" s="33"/>
      <c r="D125" s="196" t="s">
        <v>125</v>
      </c>
      <c r="E125" s="33"/>
      <c r="F125" s="197" t="s">
        <v>314</v>
      </c>
      <c r="G125" s="33"/>
      <c r="H125" s="33"/>
      <c r="I125" s="198"/>
      <c r="J125" s="33"/>
      <c r="K125" s="33"/>
      <c r="L125" s="36"/>
      <c r="M125" s="212"/>
      <c r="N125" s="213"/>
      <c r="O125" s="214"/>
      <c r="P125" s="214"/>
      <c r="Q125" s="214"/>
      <c r="R125" s="214"/>
      <c r="S125" s="214"/>
      <c r="T125" s="215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4" t="s">
        <v>125</v>
      </c>
      <c r="AU125" s="14" t="s">
        <v>81</v>
      </c>
    </row>
    <row r="126" spans="1:65" s="2" customFormat="1" ht="6.95" customHeight="1">
      <c r="A126" s="31"/>
      <c r="B126" s="51"/>
      <c r="C126" s="52"/>
      <c r="D126" s="52"/>
      <c r="E126" s="52"/>
      <c r="F126" s="52"/>
      <c r="G126" s="52"/>
      <c r="H126" s="52"/>
      <c r="I126" s="52"/>
      <c r="J126" s="52"/>
      <c r="K126" s="52"/>
      <c r="L126" s="36"/>
      <c r="M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</sheetData>
  <sheetProtection algorithmName="SHA-512" hashValue="pWttvbkvbfEPLridHsotu05fLWC1eltNN3SWiuf9KyXw9ZQ/VPGD+ZhGkm2DsiYymzdLKVgqzvejvj5YOPEsFg==" saltValue="RlmBTc+QHw1Sbsltbko2x4zFnspYkEtIjLUiVYCXV0BOrl8+HD4IzEZQ6XhI16BvMTZ6cvDMl78XJpob9P5CGQ==" spinCount="100000" sheet="1" objects="1" scenarios="1" formatColumns="0" formatRows="0" autoFilter="0"/>
  <autoFilter ref="C116:K125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Oprava železniční...</vt:lpstr>
      <vt:lpstr>VON - Vedlejší a ostaní n...</vt:lpstr>
      <vt:lpstr>'Rekapitulace stavby'!Názvy_tisku</vt:lpstr>
      <vt:lpstr>'SO 01 - Oprava železniční...'!Názvy_tisku</vt:lpstr>
      <vt:lpstr>'VON - Vedlejší a ostaní n...'!Názvy_tisku</vt:lpstr>
      <vt:lpstr>'Rekapitulace stavby'!Oblast_tisku</vt:lpstr>
      <vt:lpstr>'SO 01 - Oprava železniční...'!Oblast_tisku</vt:lpstr>
      <vt:lpstr>'VON - Vedlejší a ostaní n...'!Oblast_tisku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Šatánek Jan, Ing.</dc:creator>
  <cp:lastModifiedBy>Skopal Antonín, Ing.</cp:lastModifiedBy>
  <dcterms:created xsi:type="dcterms:W3CDTF">2022-03-31T08:50:59Z</dcterms:created>
  <dcterms:modified xsi:type="dcterms:W3CDTF">2022-04-04T10:50:12Z</dcterms:modified>
</cp:coreProperties>
</file>